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autoCompressPictures="0"/>
  <bookViews>
    <workbookView xWindow="1080" yWindow="20" windowWidth="28720" windowHeight="19660" tabRatio="500" activeTab="2"/>
  </bookViews>
  <sheets>
    <sheet name="Summary" sheetId="5" r:id="rId1"/>
    <sheet name="Year 1" sheetId="6" r:id="rId2"/>
    <sheet name="Year 2" sheetId="10" r:id="rId3"/>
    <sheet name="Year 3" sheetId="8" r:id="rId4"/>
    <sheet name="Pre Dev Expenditure" sheetId="9" r:id="rId5"/>
  </sheets>
  <definedNames>
    <definedName name="_xlnm.Print_Area" localSheetId="1">'Year 1'!$A$1:$U$69</definedName>
    <definedName name="_xlnm.Print_Area" localSheetId="2">'Year 2'!$A$1:$U$66</definedName>
    <definedName name="_xlnm.Print_Area" localSheetId="3">'Year 3'!$A$1:$U$64</definedName>
  </definedNames>
  <calcPr calcId="140001" concurrentCalc="0"/>
  <fileRecoveryPr autoRecover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M41" i="10" l="1"/>
  <c r="M40" i="10"/>
  <c r="H24" i="10"/>
  <c r="G24" i="10"/>
  <c r="H23" i="10"/>
  <c r="G23" i="10"/>
  <c r="C25" i="8"/>
  <c r="C25" i="10"/>
  <c r="C20" i="8"/>
  <c r="C20" i="10"/>
  <c r="Q50" i="6"/>
  <c r="Q51" i="6"/>
  <c r="Q52" i="6"/>
  <c r="Q49" i="10"/>
  <c r="G31" i="10"/>
  <c r="H31" i="10"/>
  <c r="K31" i="10"/>
  <c r="L31" i="10"/>
  <c r="Q31" i="10"/>
  <c r="Q36" i="10"/>
  <c r="Q37" i="10"/>
  <c r="Q38" i="10"/>
  <c r="Q39" i="10"/>
  <c r="Q40" i="10"/>
  <c r="Q41" i="10"/>
  <c r="Q42" i="10"/>
  <c r="Q43" i="10"/>
  <c r="Q46" i="10"/>
  <c r="Q47" i="10"/>
  <c r="Q50" i="10"/>
  <c r="Q51" i="10"/>
  <c r="G50" i="10"/>
  <c r="G51" i="10"/>
  <c r="H49" i="10"/>
  <c r="H50" i="10"/>
  <c r="H51" i="10"/>
  <c r="I49" i="10"/>
  <c r="I51" i="10"/>
  <c r="J49" i="10"/>
  <c r="J51" i="10"/>
  <c r="K49" i="10"/>
  <c r="K46" i="10"/>
  <c r="K50" i="10"/>
  <c r="K51" i="10"/>
  <c r="L49" i="10"/>
  <c r="L46" i="10"/>
  <c r="L50" i="10"/>
  <c r="L51" i="10"/>
  <c r="M49" i="10"/>
  <c r="M46" i="10"/>
  <c r="M50" i="10"/>
  <c r="M51" i="10"/>
  <c r="N49" i="10"/>
  <c r="N51" i="10"/>
  <c r="O49" i="10"/>
  <c r="O51" i="10"/>
  <c r="P49" i="10"/>
  <c r="P51" i="10"/>
  <c r="E49" i="8"/>
  <c r="Q49" i="8"/>
  <c r="Q51" i="8"/>
  <c r="Q50" i="8"/>
  <c r="Q47" i="8"/>
  <c r="S47" i="8"/>
  <c r="Q48" i="6"/>
  <c r="C20" i="6"/>
  <c r="C44" i="5"/>
  <c r="D44" i="5"/>
  <c r="J46" i="10"/>
  <c r="I46" i="10"/>
  <c r="H46" i="10"/>
  <c r="G46" i="10"/>
  <c r="F46" i="10"/>
  <c r="E46" i="10"/>
  <c r="Q35" i="10"/>
  <c r="C35" i="5"/>
  <c r="M36" i="10"/>
  <c r="N36" i="10"/>
  <c r="O36" i="10"/>
  <c r="P36" i="10"/>
  <c r="M37" i="10"/>
  <c r="N37" i="10"/>
  <c r="O37" i="10"/>
  <c r="P37" i="10"/>
  <c r="M38" i="10"/>
  <c r="N38" i="10"/>
  <c r="O38" i="10"/>
  <c r="P38" i="10"/>
  <c r="M39" i="10"/>
  <c r="N39" i="10"/>
  <c r="O39" i="10"/>
  <c r="P39" i="10"/>
  <c r="M42" i="10"/>
  <c r="N42" i="10"/>
  <c r="O42" i="10"/>
  <c r="P42" i="10"/>
  <c r="M43" i="10"/>
  <c r="N43" i="10"/>
  <c r="O43" i="10"/>
  <c r="P43" i="10"/>
  <c r="Q29" i="10"/>
  <c r="C29" i="5"/>
  <c r="Q26" i="10"/>
  <c r="C26" i="5"/>
  <c r="K23" i="10"/>
  <c r="D17" i="10"/>
  <c r="D16" i="10"/>
  <c r="P16" i="10"/>
  <c r="D15" i="10"/>
  <c r="D14" i="10"/>
  <c r="O14" i="10"/>
  <c r="D13" i="10"/>
  <c r="O13" i="10"/>
  <c r="D12" i="10"/>
  <c r="N12" i="10"/>
  <c r="M12" i="10"/>
  <c r="P12" i="10"/>
  <c r="B44" i="5"/>
  <c r="B41" i="5"/>
  <c r="D12" i="6"/>
  <c r="N12" i="6"/>
  <c r="D13" i="6"/>
  <c r="D14" i="6"/>
  <c r="G14" i="6"/>
  <c r="D15" i="6"/>
  <c r="M15" i="6"/>
  <c r="D16" i="6"/>
  <c r="L16" i="6"/>
  <c r="D17" i="6"/>
  <c r="E17" i="6"/>
  <c r="P25" i="6"/>
  <c r="O15" i="6"/>
  <c r="N24" i="6"/>
  <c r="M25" i="6"/>
  <c r="L12" i="6"/>
  <c r="J17" i="6"/>
  <c r="J24" i="6"/>
  <c r="I15" i="6"/>
  <c r="H24" i="6"/>
  <c r="G24" i="6"/>
  <c r="Q31" i="6"/>
  <c r="Q30" i="6"/>
  <c r="B29" i="5"/>
  <c r="Q27" i="6"/>
  <c r="T27" i="6"/>
  <c r="U27" i="6"/>
  <c r="B20" i="5"/>
  <c r="D30" i="8"/>
  <c r="E30" i="8"/>
  <c r="F30" i="8"/>
  <c r="H30" i="8"/>
  <c r="I30" i="8"/>
  <c r="J30" i="8"/>
  <c r="L30" i="8"/>
  <c r="M30" i="8"/>
  <c r="N30" i="8"/>
  <c r="P30" i="8"/>
  <c r="E29" i="8"/>
  <c r="F29" i="8"/>
  <c r="G29" i="8"/>
  <c r="H29" i="8"/>
  <c r="I29" i="8"/>
  <c r="J29" i="8"/>
  <c r="K29" i="8"/>
  <c r="L29" i="8"/>
  <c r="M29" i="8"/>
  <c r="N29" i="8"/>
  <c r="O29" i="8"/>
  <c r="P29" i="8"/>
  <c r="D12" i="8"/>
  <c r="E12" i="8"/>
  <c r="D13" i="8"/>
  <c r="E13" i="8"/>
  <c r="H13" i="8"/>
  <c r="L13" i="8"/>
  <c r="D14" i="8"/>
  <c r="G14" i="8"/>
  <c r="J14" i="8"/>
  <c r="D15" i="8"/>
  <c r="F15" i="8"/>
  <c r="D16" i="8"/>
  <c r="E16" i="8"/>
  <c r="D17" i="8"/>
  <c r="G17" i="8"/>
  <c r="E17" i="8"/>
  <c r="I17" i="8"/>
  <c r="N17" i="8"/>
  <c r="P17" i="8"/>
  <c r="D18" i="8"/>
  <c r="G18" i="8"/>
  <c r="N18" i="8"/>
  <c r="D19" i="8"/>
  <c r="F19" i="8"/>
  <c r="E19" i="8"/>
  <c r="L19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6" i="8"/>
  <c r="T26" i="8"/>
  <c r="U26" i="8"/>
  <c r="B40" i="6"/>
  <c r="B39" i="6"/>
  <c r="B38" i="6"/>
  <c r="B36" i="6"/>
  <c r="B35" i="6"/>
  <c r="B27" i="6"/>
  <c r="B25" i="6"/>
  <c r="B24" i="6"/>
  <c r="B17" i="6"/>
  <c r="B16" i="6"/>
  <c r="B15" i="6"/>
  <c r="B14" i="6"/>
  <c r="B13" i="6"/>
  <c r="B12" i="6"/>
  <c r="D24" i="6"/>
  <c r="D25" i="6"/>
  <c r="Q36" i="6"/>
  <c r="E37" i="6"/>
  <c r="F37" i="6"/>
  <c r="G37" i="6"/>
  <c r="H37" i="6"/>
  <c r="I37" i="6"/>
  <c r="J37" i="6"/>
  <c r="K37" i="6"/>
  <c r="K47" i="6"/>
  <c r="L37" i="6"/>
  <c r="M37" i="6"/>
  <c r="N37" i="6"/>
  <c r="O37" i="6"/>
  <c r="P37" i="6"/>
  <c r="E38" i="6"/>
  <c r="E47" i="6"/>
  <c r="F38" i="6"/>
  <c r="G38" i="6"/>
  <c r="Q38" i="6"/>
  <c r="S38" i="6"/>
  <c r="U38" i="6"/>
  <c r="H38" i="6"/>
  <c r="I38" i="6"/>
  <c r="J38" i="6"/>
  <c r="K38" i="6"/>
  <c r="L38" i="6"/>
  <c r="M38" i="6"/>
  <c r="N38" i="6"/>
  <c r="O38" i="6"/>
  <c r="P38" i="6"/>
  <c r="E39" i="6"/>
  <c r="F39" i="6"/>
  <c r="F47" i="6"/>
  <c r="G39" i="6"/>
  <c r="H39" i="6"/>
  <c r="I39" i="6"/>
  <c r="J39" i="6"/>
  <c r="K39" i="6"/>
  <c r="L39" i="6"/>
  <c r="M39" i="6"/>
  <c r="N39" i="6"/>
  <c r="O39" i="6"/>
  <c r="P39" i="6"/>
  <c r="E40" i="6"/>
  <c r="F40" i="6"/>
  <c r="Q40" i="6"/>
  <c r="B39" i="5"/>
  <c r="G40" i="6"/>
  <c r="H40" i="6"/>
  <c r="I40" i="6"/>
  <c r="J40" i="6"/>
  <c r="K40" i="6"/>
  <c r="L40" i="6"/>
  <c r="M40" i="6"/>
  <c r="N40" i="6"/>
  <c r="O40" i="6"/>
  <c r="P40" i="6"/>
  <c r="E41" i="6"/>
  <c r="Q41" i="6"/>
  <c r="S41" i="6"/>
  <c r="E43" i="6"/>
  <c r="F43" i="6"/>
  <c r="G43" i="6"/>
  <c r="H43" i="6"/>
  <c r="I43" i="6"/>
  <c r="J43" i="6"/>
  <c r="K43" i="6"/>
  <c r="L43" i="6"/>
  <c r="L47" i="6"/>
  <c r="M43" i="6"/>
  <c r="N43" i="6"/>
  <c r="O43" i="6"/>
  <c r="P43" i="6"/>
  <c r="E44" i="6"/>
  <c r="F44" i="6"/>
  <c r="G44" i="6"/>
  <c r="H44" i="6"/>
  <c r="I44" i="6"/>
  <c r="J44" i="6"/>
  <c r="K44" i="6"/>
  <c r="L44" i="6"/>
  <c r="M44" i="6"/>
  <c r="N44" i="6"/>
  <c r="O44" i="6"/>
  <c r="P44" i="6"/>
  <c r="E41" i="8"/>
  <c r="Q41" i="8"/>
  <c r="D41" i="5"/>
  <c r="S41" i="8"/>
  <c r="U41" i="8"/>
  <c r="E38" i="8"/>
  <c r="F38" i="8"/>
  <c r="G38" i="8"/>
  <c r="H38" i="8"/>
  <c r="I38" i="8"/>
  <c r="J38" i="8"/>
  <c r="K38" i="8"/>
  <c r="L38" i="8"/>
  <c r="M38" i="8"/>
  <c r="N38" i="8"/>
  <c r="O38" i="8"/>
  <c r="P38" i="8"/>
  <c r="S45" i="10"/>
  <c r="U45" i="10"/>
  <c r="E35" i="8"/>
  <c r="F35" i="8"/>
  <c r="G35" i="8"/>
  <c r="G46" i="8"/>
  <c r="H35" i="8"/>
  <c r="I35" i="8"/>
  <c r="J35" i="8"/>
  <c r="K35" i="8"/>
  <c r="K46" i="8"/>
  <c r="L35" i="8"/>
  <c r="M35" i="8"/>
  <c r="N35" i="8"/>
  <c r="O35" i="8"/>
  <c r="O46" i="8"/>
  <c r="P35" i="8"/>
  <c r="G47" i="6"/>
  <c r="F31" i="10"/>
  <c r="F50" i="10"/>
  <c r="E40" i="8"/>
  <c r="Q40" i="8"/>
  <c r="D40" i="5"/>
  <c r="E36" i="8"/>
  <c r="F36" i="8"/>
  <c r="G36" i="8"/>
  <c r="H36" i="8"/>
  <c r="I36" i="8"/>
  <c r="J36" i="8"/>
  <c r="K36" i="8"/>
  <c r="L36" i="8"/>
  <c r="M36" i="8"/>
  <c r="N36" i="8"/>
  <c r="O36" i="8"/>
  <c r="P36" i="8"/>
  <c r="P46" i="8"/>
  <c r="E37" i="8"/>
  <c r="F37" i="8"/>
  <c r="G37" i="8"/>
  <c r="H37" i="8"/>
  <c r="I37" i="8"/>
  <c r="J37" i="8"/>
  <c r="K37" i="8"/>
  <c r="L37" i="8"/>
  <c r="M37" i="8"/>
  <c r="N37" i="8"/>
  <c r="O37" i="8"/>
  <c r="P37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D39" i="5"/>
  <c r="E42" i="8"/>
  <c r="F42" i="8"/>
  <c r="G42" i="8"/>
  <c r="H42" i="8"/>
  <c r="I42" i="8"/>
  <c r="J42" i="8"/>
  <c r="K42" i="8"/>
  <c r="L42" i="8"/>
  <c r="M42" i="8"/>
  <c r="N42" i="8"/>
  <c r="O42" i="8"/>
  <c r="P42" i="8"/>
  <c r="E43" i="8"/>
  <c r="F43" i="8"/>
  <c r="G43" i="8"/>
  <c r="H43" i="8"/>
  <c r="I43" i="8"/>
  <c r="J43" i="8"/>
  <c r="K43" i="8"/>
  <c r="L43" i="8"/>
  <c r="M43" i="8"/>
  <c r="N43" i="8"/>
  <c r="O43" i="8"/>
  <c r="P43" i="8"/>
  <c r="Q45" i="8"/>
  <c r="S45" i="8"/>
  <c r="U45" i="8"/>
  <c r="C41" i="5"/>
  <c r="T40" i="10"/>
  <c r="D23" i="10"/>
  <c r="D24" i="10"/>
  <c r="E31" i="10"/>
  <c r="S21" i="10"/>
  <c r="U21" i="10"/>
  <c r="Q21" i="6"/>
  <c r="S21" i="6"/>
  <c r="U21" i="6"/>
  <c r="C26" i="6"/>
  <c r="C6" i="9"/>
  <c r="C10" i="9"/>
  <c r="C16" i="9"/>
  <c r="C18" i="9"/>
  <c r="N46" i="10"/>
  <c r="E50" i="10"/>
  <c r="M13" i="10"/>
  <c r="C42" i="5"/>
  <c r="N46" i="8"/>
  <c r="E12" i="6"/>
  <c r="H15" i="6"/>
  <c r="M12" i="6"/>
  <c r="F12" i="6"/>
  <c r="I17" i="6"/>
  <c r="K15" i="6"/>
  <c r="P12" i="6"/>
  <c r="T35" i="10"/>
  <c r="J18" i="8"/>
  <c r="P14" i="8"/>
  <c r="I14" i="8"/>
  <c r="D26" i="5"/>
  <c r="I18" i="8"/>
  <c r="N14" i="8"/>
  <c r="F14" i="8"/>
  <c r="M19" i="8"/>
  <c r="P18" i="8"/>
  <c r="E18" i="8"/>
  <c r="J17" i="8"/>
  <c r="L14" i="8"/>
  <c r="E14" i="8"/>
  <c r="G17" i="6"/>
  <c r="N17" i="6"/>
  <c r="F17" i="6"/>
  <c r="N15" i="10"/>
  <c r="O17" i="10"/>
  <c r="M15" i="8"/>
  <c r="I19" i="8"/>
  <c r="M17" i="8"/>
  <c r="H17" i="8"/>
  <c r="L16" i="8"/>
  <c r="L15" i="8"/>
  <c r="P19" i="8"/>
  <c r="H19" i="8"/>
  <c r="L17" i="8"/>
  <c r="F17" i="8"/>
  <c r="H16" i="8"/>
  <c r="E15" i="8"/>
  <c r="E31" i="8"/>
  <c r="M14" i="8"/>
  <c r="H14" i="8"/>
  <c r="P13" i="8"/>
  <c r="J14" i="6"/>
  <c r="F14" i="6"/>
  <c r="K17" i="6"/>
  <c r="M17" i="6"/>
  <c r="O17" i="6"/>
  <c r="L46" i="8"/>
  <c r="H46" i="8"/>
  <c r="O13" i="8"/>
  <c r="K13" i="8"/>
  <c r="G13" i="8"/>
  <c r="P12" i="8"/>
  <c r="M18" i="8"/>
  <c r="H18" i="8"/>
  <c r="I15" i="8"/>
  <c r="N13" i="8"/>
  <c r="J13" i="8"/>
  <c r="F13" i="8"/>
  <c r="L12" i="8"/>
  <c r="J46" i="8"/>
  <c r="Q37" i="8"/>
  <c r="D37" i="5"/>
  <c r="Q36" i="8"/>
  <c r="S36" i="8"/>
  <c r="U36" i="8"/>
  <c r="Q38" i="8"/>
  <c r="S38" i="8"/>
  <c r="U38" i="8"/>
  <c r="L18" i="8"/>
  <c r="L31" i="8"/>
  <c r="L50" i="8"/>
  <c r="F18" i="8"/>
  <c r="O17" i="8"/>
  <c r="K17" i="8"/>
  <c r="P16" i="8"/>
  <c r="P15" i="8"/>
  <c r="H15" i="8"/>
  <c r="M13" i="8"/>
  <c r="I13" i="8"/>
  <c r="H12" i="8"/>
  <c r="P46" i="10"/>
  <c r="S41" i="10"/>
  <c r="U41" i="10"/>
  <c r="S38" i="10"/>
  <c r="U38" i="10"/>
  <c r="O46" i="10"/>
  <c r="T42" i="10"/>
  <c r="O15" i="10"/>
  <c r="B26" i="5"/>
  <c r="Q44" i="6"/>
  <c r="B43" i="5"/>
  <c r="N47" i="6"/>
  <c r="M47" i="6"/>
  <c r="I47" i="6"/>
  <c r="I16" i="6"/>
  <c r="P47" i="6"/>
  <c r="H47" i="6"/>
  <c r="H16" i="6"/>
  <c r="P16" i="6"/>
  <c r="T40" i="8"/>
  <c r="O16" i="8"/>
  <c r="K16" i="8"/>
  <c r="G16" i="8"/>
  <c r="O12" i="8"/>
  <c r="K12" i="8"/>
  <c r="G12" i="8"/>
  <c r="S40" i="8"/>
  <c r="O19" i="8"/>
  <c r="K19" i="8"/>
  <c r="G19" i="8"/>
  <c r="N16" i="8"/>
  <c r="J16" i="8"/>
  <c r="F16" i="8"/>
  <c r="O15" i="8"/>
  <c r="K15" i="8"/>
  <c r="G15" i="8"/>
  <c r="N12" i="8"/>
  <c r="J12" i="8"/>
  <c r="F12" i="8"/>
  <c r="N19" i="8"/>
  <c r="J19" i="8"/>
  <c r="O18" i="8"/>
  <c r="K18" i="8"/>
  <c r="M16" i="8"/>
  <c r="I16" i="8"/>
  <c r="N15" i="8"/>
  <c r="J15" i="8"/>
  <c r="O14" i="8"/>
  <c r="K14" i="8"/>
  <c r="M12" i="8"/>
  <c r="I12" i="8"/>
  <c r="S35" i="10"/>
  <c r="N17" i="10"/>
  <c r="M15" i="10"/>
  <c r="M17" i="10"/>
  <c r="S42" i="10"/>
  <c r="U42" i="10"/>
  <c r="P15" i="10"/>
  <c r="C40" i="5"/>
  <c r="E16" i="6"/>
  <c r="F16" i="6"/>
  <c r="E15" i="6"/>
  <c r="H12" i="6"/>
  <c r="I12" i="6"/>
  <c r="J12" i="6"/>
  <c r="L15" i="6"/>
  <c r="S37" i="8"/>
  <c r="U37" i="8"/>
  <c r="D36" i="5"/>
  <c r="D38" i="5"/>
  <c r="T44" i="6"/>
  <c r="K24" i="10"/>
  <c r="O24" i="10"/>
  <c r="M24" i="10"/>
  <c r="I24" i="10"/>
  <c r="N24" i="10"/>
  <c r="Q43" i="6"/>
  <c r="P13" i="6"/>
  <c r="L13" i="6"/>
  <c r="H13" i="6"/>
  <c r="O13" i="6"/>
  <c r="E13" i="6"/>
  <c r="I13" i="6"/>
  <c r="F13" i="6"/>
  <c r="N13" i="6"/>
  <c r="M13" i="6"/>
  <c r="G13" i="6"/>
  <c r="B37" i="5"/>
  <c r="I23" i="10"/>
  <c r="M23" i="10"/>
  <c r="N23" i="10"/>
  <c r="J23" i="10"/>
  <c r="O23" i="10"/>
  <c r="B35" i="5"/>
  <c r="S36" i="6"/>
  <c r="Q24" i="8"/>
  <c r="J13" i="6"/>
  <c r="K13" i="6"/>
  <c r="P24" i="10"/>
  <c r="C37" i="5"/>
  <c r="S37" i="10"/>
  <c r="U37" i="10"/>
  <c r="C38" i="5"/>
  <c r="T36" i="6"/>
  <c r="T39" i="8"/>
  <c r="F46" i="8"/>
  <c r="Q43" i="8"/>
  <c r="Q42" i="8"/>
  <c r="M46" i="8"/>
  <c r="I46" i="8"/>
  <c r="E46" i="8"/>
  <c r="M14" i="10"/>
  <c r="N14" i="10"/>
  <c r="P14" i="10"/>
  <c r="P23" i="10"/>
  <c r="L24" i="10"/>
  <c r="S39" i="8"/>
  <c r="O47" i="6"/>
  <c r="J47" i="6"/>
  <c r="Q37" i="6"/>
  <c r="M24" i="6"/>
  <c r="I24" i="6"/>
  <c r="E24" i="6"/>
  <c r="O24" i="6"/>
  <c r="L24" i="6"/>
  <c r="P24" i="6"/>
  <c r="F24" i="6"/>
  <c r="K24" i="6"/>
  <c r="M14" i="6"/>
  <c r="I14" i="6"/>
  <c r="E14" i="6"/>
  <c r="P14" i="6"/>
  <c r="N14" i="6"/>
  <c r="K14" i="6"/>
  <c r="H14" i="6"/>
  <c r="O14" i="6"/>
  <c r="L14" i="6"/>
  <c r="O16" i="10"/>
  <c r="M16" i="10"/>
  <c r="N16" i="10"/>
  <c r="L23" i="10"/>
  <c r="J24" i="10"/>
  <c r="Q35" i="8"/>
  <c r="S40" i="10"/>
  <c r="U40" i="10"/>
  <c r="B40" i="5"/>
  <c r="T41" i="6"/>
  <c r="U41" i="6"/>
  <c r="Q39" i="6"/>
  <c r="B38" i="5"/>
  <c r="N25" i="6"/>
  <c r="J25" i="6"/>
  <c r="F25" i="6"/>
  <c r="K25" i="6"/>
  <c r="H25" i="6"/>
  <c r="E25" i="6"/>
  <c r="O25" i="6"/>
  <c r="L25" i="6"/>
  <c r="I25" i="6"/>
  <c r="Q23" i="8"/>
  <c r="G25" i="6"/>
  <c r="O16" i="6"/>
  <c r="K16" i="6"/>
  <c r="G16" i="6"/>
  <c r="M16" i="6"/>
  <c r="J16" i="6"/>
  <c r="N16" i="6"/>
  <c r="Q29" i="8"/>
  <c r="P15" i="6"/>
  <c r="N15" i="6"/>
  <c r="J15" i="6"/>
  <c r="F15" i="6"/>
  <c r="P13" i="10"/>
  <c r="G30" i="8"/>
  <c r="Q30" i="8"/>
  <c r="K30" i="8"/>
  <c r="O30" i="8"/>
  <c r="G15" i="6"/>
  <c r="P17" i="6"/>
  <c r="L17" i="6"/>
  <c r="H17" i="6"/>
  <c r="O12" i="6"/>
  <c r="K12" i="6"/>
  <c r="G12" i="6"/>
  <c r="O12" i="10"/>
  <c r="N13" i="10"/>
  <c r="P17" i="10"/>
  <c r="U35" i="10"/>
  <c r="Q12" i="10"/>
  <c r="Q17" i="8"/>
  <c r="S17" i="8"/>
  <c r="U17" i="8"/>
  <c r="S44" i="6"/>
  <c r="U44" i="6"/>
  <c r="Q15" i="10"/>
  <c r="C14" i="5"/>
  <c r="Q14" i="8"/>
  <c r="D13" i="5"/>
  <c r="U40" i="8"/>
  <c r="J31" i="8"/>
  <c r="J50" i="8"/>
  <c r="H31" i="8"/>
  <c r="H50" i="8"/>
  <c r="E50" i="8"/>
  <c r="Q13" i="8"/>
  <c r="S13" i="8"/>
  <c r="U13" i="8"/>
  <c r="Q19" i="8"/>
  <c r="D18" i="5"/>
  <c r="I31" i="8"/>
  <c r="I50" i="8"/>
  <c r="Q18" i="8"/>
  <c r="S18" i="8"/>
  <c r="U18" i="8"/>
  <c r="F31" i="8"/>
  <c r="F50" i="8"/>
  <c r="Q15" i="8"/>
  <c r="D14" i="5"/>
  <c r="K31" i="8"/>
  <c r="K50" i="8"/>
  <c r="M31" i="8"/>
  <c r="P31" i="8"/>
  <c r="P50" i="8"/>
  <c r="N31" i="8"/>
  <c r="N50" i="8"/>
  <c r="O31" i="10"/>
  <c r="O50" i="10"/>
  <c r="Q14" i="10"/>
  <c r="C13" i="5"/>
  <c r="K32" i="6"/>
  <c r="K51" i="6"/>
  <c r="Q15" i="6"/>
  <c r="S15" i="6"/>
  <c r="U15" i="6"/>
  <c r="Q16" i="6"/>
  <c r="S16" i="6"/>
  <c r="U16" i="6"/>
  <c r="O32" i="6"/>
  <c r="O51" i="6"/>
  <c r="O31" i="8"/>
  <c r="O50" i="8"/>
  <c r="Q12" i="8"/>
  <c r="D11" i="5"/>
  <c r="M50" i="8"/>
  <c r="Q16" i="8"/>
  <c r="M31" i="10"/>
  <c r="Q13" i="10"/>
  <c r="C12" i="5"/>
  <c r="H32" i="6"/>
  <c r="H51" i="6"/>
  <c r="N32" i="6"/>
  <c r="N51" i="6"/>
  <c r="S14" i="10"/>
  <c r="U14" i="10"/>
  <c r="D30" i="5"/>
  <c r="S30" i="8"/>
  <c r="U30" i="8"/>
  <c r="D29" i="5"/>
  <c r="T29" i="8"/>
  <c r="S29" i="8"/>
  <c r="T35" i="8"/>
  <c r="D35" i="5"/>
  <c r="Q46" i="8"/>
  <c r="S35" i="8"/>
  <c r="S14" i="8"/>
  <c r="U14" i="8"/>
  <c r="Q24" i="6"/>
  <c r="C36" i="5"/>
  <c r="S36" i="10"/>
  <c r="G31" i="8"/>
  <c r="G50" i="8"/>
  <c r="F32" i="6"/>
  <c r="F51" i="6"/>
  <c r="Q24" i="10"/>
  <c r="D16" i="5"/>
  <c r="N31" i="10"/>
  <c r="N50" i="10"/>
  <c r="D42" i="5"/>
  <c r="T42" i="8"/>
  <c r="S42" i="8"/>
  <c r="I32" i="6"/>
  <c r="I51" i="6"/>
  <c r="L32" i="6"/>
  <c r="L51" i="6"/>
  <c r="D17" i="5"/>
  <c r="Q17" i="6"/>
  <c r="P31" i="10"/>
  <c r="P50" i="10"/>
  <c r="D23" i="5"/>
  <c r="T23" i="8"/>
  <c r="Q25" i="6"/>
  <c r="C39" i="5"/>
  <c r="S39" i="10"/>
  <c r="T39" i="10"/>
  <c r="D43" i="5"/>
  <c r="S43" i="8"/>
  <c r="T43" i="8"/>
  <c r="D24" i="5"/>
  <c r="T24" i="8"/>
  <c r="U24" i="8"/>
  <c r="Q23" i="10"/>
  <c r="I31" i="10"/>
  <c r="M32" i="6"/>
  <c r="M51" i="6"/>
  <c r="Q13" i="6"/>
  <c r="P32" i="6"/>
  <c r="P51" i="6"/>
  <c r="S43" i="6"/>
  <c r="B42" i="5"/>
  <c r="T43" i="6"/>
  <c r="T47" i="6"/>
  <c r="Q17" i="10"/>
  <c r="G32" i="6"/>
  <c r="G51" i="6"/>
  <c r="Q12" i="6"/>
  <c r="Q16" i="10"/>
  <c r="Q14" i="6"/>
  <c r="E32" i="6"/>
  <c r="B36" i="5"/>
  <c r="B46" i="5"/>
  <c r="Q47" i="6"/>
  <c r="S37" i="6"/>
  <c r="U37" i="6"/>
  <c r="U39" i="8"/>
  <c r="C43" i="5"/>
  <c r="S43" i="10"/>
  <c r="T43" i="10"/>
  <c r="J32" i="6"/>
  <c r="J51" i="6"/>
  <c r="U36" i="6"/>
  <c r="J31" i="10"/>
  <c r="J50" i="10"/>
  <c r="S15" i="10"/>
  <c r="U15" i="10"/>
  <c r="S15" i="8"/>
  <c r="U15" i="8"/>
  <c r="D12" i="5"/>
  <c r="B15" i="5"/>
  <c r="T46" i="10"/>
  <c r="S13" i="10"/>
  <c r="U13" i="10"/>
  <c r="S19" i="8"/>
  <c r="U19" i="8"/>
  <c r="S12" i="8"/>
  <c r="U42" i="8"/>
  <c r="B14" i="5"/>
  <c r="Q31" i="8"/>
  <c r="D50" i="5"/>
  <c r="S47" i="6"/>
  <c r="U47" i="6"/>
  <c r="U43" i="8"/>
  <c r="U29" i="8"/>
  <c r="S16" i="8"/>
  <c r="U16" i="8"/>
  <c r="D15" i="5"/>
  <c r="D31" i="5"/>
  <c r="T23" i="10"/>
  <c r="C23" i="5"/>
  <c r="U23" i="8"/>
  <c r="T31" i="8"/>
  <c r="C46" i="5"/>
  <c r="U35" i="8"/>
  <c r="S46" i="8"/>
  <c r="Q32" i="6"/>
  <c r="E51" i="6"/>
  <c r="E52" i="6"/>
  <c r="F50" i="6"/>
  <c r="F52" i="6"/>
  <c r="G50" i="6"/>
  <c r="G52" i="6"/>
  <c r="H50" i="6"/>
  <c r="H52" i="6"/>
  <c r="I50" i="6"/>
  <c r="I52" i="6"/>
  <c r="J50" i="6"/>
  <c r="J52" i="6"/>
  <c r="K50" i="6"/>
  <c r="K52" i="6"/>
  <c r="L50" i="6"/>
  <c r="L52" i="6"/>
  <c r="M50" i="6"/>
  <c r="M52" i="6"/>
  <c r="N50" i="6"/>
  <c r="N52" i="6"/>
  <c r="O50" i="6"/>
  <c r="O52" i="6"/>
  <c r="P50" i="6"/>
  <c r="P52" i="6"/>
  <c r="E49" i="10"/>
  <c r="B11" i="5"/>
  <c r="S12" i="6"/>
  <c r="S13" i="6"/>
  <c r="U13" i="6"/>
  <c r="B12" i="5"/>
  <c r="U39" i="10"/>
  <c r="S12" i="10"/>
  <c r="C11" i="5"/>
  <c r="B23" i="5"/>
  <c r="T24" i="6"/>
  <c r="B13" i="5"/>
  <c r="S14" i="6"/>
  <c r="U14" i="6"/>
  <c r="C24" i="5"/>
  <c r="T24" i="10"/>
  <c r="U24" i="10"/>
  <c r="U36" i="10"/>
  <c r="S46" i="10"/>
  <c r="D46" i="5"/>
  <c r="U43" i="10"/>
  <c r="S16" i="10"/>
  <c r="U16" i="10"/>
  <c r="C15" i="5"/>
  <c r="S17" i="10"/>
  <c r="U17" i="10"/>
  <c r="C16" i="5"/>
  <c r="U43" i="6"/>
  <c r="I50" i="10"/>
  <c r="B24" i="5"/>
  <c r="T25" i="6"/>
  <c r="U25" i="6"/>
  <c r="B16" i="5"/>
  <c r="S17" i="6"/>
  <c r="U17" i="6"/>
  <c r="T46" i="8"/>
  <c r="S31" i="8"/>
  <c r="U12" i="8"/>
  <c r="U46" i="8"/>
  <c r="T47" i="8"/>
  <c r="U47" i="8"/>
  <c r="U12" i="10"/>
  <c r="S31" i="10"/>
  <c r="S47" i="10"/>
  <c r="S32" i="6"/>
  <c r="U12" i="6"/>
  <c r="U23" i="10"/>
  <c r="T31" i="10"/>
  <c r="T47" i="10"/>
  <c r="C50" i="5"/>
  <c r="T32" i="6"/>
  <c r="T48" i="6"/>
  <c r="U24" i="6"/>
  <c r="B31" i="5"/>
  <c r="E51" i="10"/>
  <c r="F49" i="10"/>
  <c r="F51" i="10"/>
  <c r="G49" i="10"/>
  <c r="U31" i="8"/>
  <c r="U46" i="10"/>
  <c r="C31" i="5"/>
  <c r="B50" i="5"/>
  <c r="B51" i="5"/>
  <c r="C49" i="5"/>
  <c r="C51" i="5"/>
  <c r="D49" i="5"/>
  <c r="D51" i="5"/>
  <c r="E51" i="8"/>
  <c r="F49" i="8"/>
  <c r="F51" i="8"/>
  <c r="G49" i="8"/>
  <c r="G51" i="8"/>
  <c r="H49" i="8"/>
  <c r="H51" i="8"/>
  <c r="I49" i="8"/>
  <c r="I51" i="8"/>
  <c r="J49" i="8"/>
  <c r="J51" i="8"/>
  <c r="K49" i="8"/>
  <c r="K51" i="8"/>
  <c r="L49" i="8"/>
  <c r="L51" i="8"/>
  <c r="M49" i="8"/>
  <c r="M51" i="8"/>
  <c r="N49" i="8"/>
  <c r="N51" i="8"/>
  <c r="O49" i="8"/>
  <c r="O51" i="8"/>
  <c r="P49" i="8"/>
  <c r="P51" i="8"/>
  <c r="U31" i="10"/>
  <c r="S48" i="6"/>
  <c r="U48" i="6"/>
  <c r="U32" i="6"/>
  <c r="U47" i="10"/>
</calcChain>
</file>

<file path=xl/sharedStrings.xml><?xml version="1.0" encoding="utf-8"?>
<sst xmlns="http://schemas.openxmlformats.org/spreadsheetml/2006/main" count="364" uniqueCount="139">
  <si>
    <t>TOTAL</t>
  </si>
  <si>
    <t>INCOME:</t>
  </si>
  <si>
    <t>EXPENDITURE:</t>
  </si>
  <si>
    <t xml:space="preserve">Total operating costs </t>
  </si>
  <si>
    <t>Opening balance</t>
  </si>
  <si>
    <t>Net for month</t>
  </si>
  <si>
    <t>Closing Balance</t>
  </si>
  <si>
    <t>Staff Costs</t>
  </si>
  <si>
    <t>Milton</t>
  </si>
  <si>
    <t>Berth 1</t>
  </si>
  <si>
    <t>Berth 2</t>
  </si>
  <si>
    <t>Berth 3</t>
  </si>
  <si>
    <t>Berth 4</t>
  </si>
  <si>
    <t>Berth 5</t>
  </si>
  <si>
    <t>Berth 6</t>
  </si>
  <si>
    <t>Berth 7</t>
  </si>
  <si>
    <t>Berth 8</t>
  </si>
  <si>
    <t>Scarinish</t>
  </si>
  <si>
    <t>Leisure moorings fees</t>
  </si>
  <si>
    <t>Landing Fees</t>
  </si>
  <si>
    <t>1.5% of Gross Landing</t>
  </si>
  <si>
    <t>Year 1</t>
  </si>
  <si>
    <t>Year 2</t>
  </si>
  <si>
    <t>Year 3</t>
  </si>
  <si>
    <t>Buildings Insurance (Milton Harbour Shed)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</si>
  <si>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</si>
  <si>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</si>
  <si>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</si>
  <si>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</si>
  <si>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</si>
  <si>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</si>
  <si>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</si>
  <si>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</si>
  <si>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</si>
  <si>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</si>
  <si>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</si>
  <si>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</si>
  <si>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Harbours Pre Development Costs</t>
  </si>
  <si>
    <t>Roots Architecture</t>
  </si>
  <si>
    <t>Wallace Stone Marine Engineers</t>
  </si>
  <si>
    <t>Details</t>
  </si>
  <si>
    <t>Cost</t>
  </si>
  <si>
    <t>Item</t>
  </si>
  <si>
    <t>2015 - Aug 2017</t>
  </si>
  <si>
    <t>Sep 2017 &gt;</t>
  </si>
  <si>
    <t>Marine Scotland Construction Licence</t>
  </si>
  <si>
    <t>Licence application fee</t>
  </si>
  <si>
    <t>Professional Fees</t>
  </si>
  <si>
    <t>Budget for Staff costs</t>
  </si>
  <si>
    <t>Contingency</t>
  </si>
  <si>
    <t>Preperation and submission of planning application and topographical survey</t>
  </si>
  <si>
    <t>Grand Total</t>
  </si>
  <si>
    <t>Misc.</t>
  </si>
  <si>
    <t>Budget for Legal, Conveyencing &amp; Accounting fees</t>
  </si>
  <si>
    <t xml:space="preserve">Full structural surveys of Milton and Scarinish harbours including full cost analysis for repairs and improvements  </t>
  </si>
  <si>
    <t>Study Visit</t>
  </si>
  <si>
    <t>Steering Group visit to South Uist and Barra</t>
  </si>
  <si>
    <t xml:space="preserve">These costs have been covered exclusively by TCDT from community funds with the exeption of the project officer which was 20% funded by HIE and £840 of the study visit which was also covered by HIE. </t>
  </si>
  <si>
    <t>Harbours Business Plan</t>
  </si>
  <si>
    <t>Revenue Cash Flow</t>
  </si>
  <si>
    <t>Boat length in metres</t>
  </si>
  <si>
    <t>£ per year per metre</t>
  </si>
  <si>
    <t>Berthing Charges</t>
  </si>
  <si>
    <t>Parameters</t>
  </si>
  <si>
    <t>Cost allocation where appropriate</t>
  </si>
  <si>
    <t>Split totals</t>
  </si>
  <si>
    <t>Milton total meterage</t>
  </si>
  <si>
    <t>Scarinish total meterage</t>
  </si>
  <si>
    <t>Balance from MHA bank account at date of acqun transferred to reduce costs in Year 1</t>
  </si>
  <si>
    <t>Waste Uplift (Milton only)</t>
  </si>
  <si>
    <t>Water Charge (Milton only)</t>
  </si>
  <si>
    <t>Maintenance &amp; Repairs Fund (M+S)</t>
  </si>
  <si>
    <t>Insurance (Public Liability Only) (M+S)</t>
  </si>
  <si>
    <t>Management/Office Support (M+S)</t>
  </si>
  <si>
    <t>Other/Misc (M+S)</t>
  </si>
  <si>
    <t>Electricity (Milton only)</t>
  </si>
  <si>
    <t>Staff Costs (M+S)</t>
  </si>
  <si>
    <t>Milton has a water supply but no charge currently</t>
  </si>
  <si>
    <t>Waste Uplift - New contract with A&amp;BC will be in force by start of year 1</t>
  </si>
  <si>
    <t>Staff Costs - no direct costs ie Harbour Master/Property Officer pre-development.</t>
  </si>
  <si>
    <t>No maintenance /repairs fund pre-development</t>
  </si>
  <si>
    <t>Note Each boat owner is responsible for Employers Liability Insurance</t>
  </si>
  <si>
    <t>Allocation of shared costs reflected in Berthing fees - 80% Milton and 20% Scarinish</t>
  </si>
  <si>
    <t>Assumptions/Parameters</t>
  </si>
  <si>
    <t>Acquisition date - Transfer of ownership of both harbours from Argyll Estates to TCDT - 1 April 2018</t>
  </si>
  <si>
    <t>Berthing fees based on vessel length are set to cover costs in post acquistion period (Year 1).  Will be collected monthly by Standing Order/DD</t>
  </si>
  <si>
    <t>Date of Acquisition</t>
  </si>
  <si>
    <t>Year 1 Mth 1</t>
  </si>
  <si>
    <t>Re-development start</t>
  </si>
  <si>
    <t>Year 2 Mth 1</t>
  </si>
  <si>
    <t>Re-development finish</t>
  </si>
  <si>
    <t>Year 2 Mth 6</t>
  </si>
  <si>
    <t>Leisure moorings fees (Scarinish only)</t>
  </si>
  <si>
    <t>Leisure Moorings income is for Scarinish Harbour (not Gott Bay)</t>
  </si>
  <si>
    <t>Per annum</t>
  </si>
  <si>
    <t>Berthing fees - no charge during renovation phases</t>
  </si>
  <si>
    <t>Staff Costs - direct costs ie Harbour Master/Property Officer pre-development will not start until Year 3.</t>
  </si>
  <si>
    <t>Waste Uplift - Check whether contract required for Scarinish re fishing and/or leisure</t>
  </si>
  <si>
    <t>No maintenance /repairs fund in year 2.  Start in Year 3</t>
  </si>
  <si>
    <t>Milton water rates - establish cost - estimated at £500pa</t>
  </si>
  <si>
    <t>Year 2 Mth 4</t>
  </si>
  <si>
    <t>Net Profit/Loss for year</t>
  </si>
  <si>
    <t>Year 3 is first full Year of post renovation activity</t>
  </si>
  <si>
    <t>PL Insurance required from date of acqun for both harbours</t>
  </si>
  <si>
    <t>Leisure Moorings income assumption that harbour will be unusable whilst renovation work is being carried out</t>
  </si>
  <si>
    <t>Project officer to develop steering group, consult community, liaise with stakeholders, and develop project plans (50% of time over 2 year period)</t>
  </si>
  <si>
    <t>Berthing fees - increased to reflect beneits of renovated harbours</t>
  </si>
  <si>
    <t>Staff Costs - direct costs ie Harbour Master/Property Officer share of salary costs.</t>
  </si>
  <si>
    <t>Maintenance /repairs fund starts in Year 3</t>
  </si>
  <si>
    <t>PL Insurance re-instated after renovation for both harbours at same level of premium as before renovation</t>
  </si>
  <si>
    <t>Milton &amp;/or Scarinish)</t>
  </si>
  <si>
    <t>Balance from MHA* Account</t>
  </si>
  <si>
    <t>Note</t>
  </si>
  <si>
    <t>MHA  - Milton Harbour Association.  Each boat owner pays into a fund to cover common costs such as electricity/waste disposal etc</t>
  </si>
  <si>
    <t>No management/misc charges during renovation.  Will be included in Project management costs</t>
  </si>
  <si>
    <t>No landing fees charged in Year 2 to compensate for loss of income during renovation phase</t>
  </si>
  <si>
    <t>1,2</t>
  </si>
  <si>
    <t>Buildings Insurance to commence at end of renovation</t>
  </si>
  <si>
    <t>Assuming 2 additional berths at Milton from start of Year 3</t>
  </si>
  <si>
    <t>Boat meterage now 66 previously 52 - increase of 20% approx in landing fees.</t>
  </si>
  <si>
    <t>1.5% of 20% of GL re new Berths 7&amp;8</t>
  </si>
  <si>
    <t>3a</t>
  </si>
  <si>
    <t>No leisure moorings income in Year 1</t>
  </si>
  <si>
    <t>Note Scarinish boats benefit slightly from this credit.</t>
  </si>
  <si>
    <t>Electricity shared running costs.  Freezer figure of £1450 to be metered and paid for seoarately by three shared owners.</t>
  </si>
  <si>
    <t>Prep/clearance work re new leisure moorings</t>
  </si>
  <si>
    <t>Landing Fees charged from Month 1 based on Marine Scotland landing figures for whole island</t>
  </si>
  <si>
    <t>11a</t>
  </si>
  <si>
    <t>No buildings insurance in Year 1</t>
  </si>
  <si>
    <t>Include with capital costs</t>
  </si>
  <si>
    <t>Profit/(Loss) for year</t>
  </si>
  <si>
    <t>4a</t>
  </si>
  <si>
    <t>No landing fees in Year 1</t>
  </si>
  <si>
    <t>Three Year Summary</t>
  </si>
  <si>
    <t>1,6</t>
  </si>
  <si>
    <t>Total income</t>
  </si>
  <si>
    <t>Opening Bal</t>
  </si>
  <si>
    <t>Closing bal</t>
  </si>
  <si>
    <t>Development work commences 1 April 2019 and finishes 31 July 2019 (Scarinish) and 30 September (Milton)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</si>
</sst>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£&quot;#,##0_);\(&quot;£&quot;#,##0\)"/>
    <numFmt numFmtId="44" formatCode="_(&quot;£&quot;* #,##0.00_);_(&quot;£&quot;* \(#,##0.00\);_(&quot;£&quot;* &quot;-&quot;??_);_(@_)"/>
    <numFmt numFmtId="164" formatCode="_-* #,##0.00_-;\-* #,##0.00_-;_-* &quot;-&quot;??_-;_-@_-"/>
    <numFmt numFmtId="165" formatCode="_-* #,##0_-;\-* #,##0_-;_-* &quot;-&quot;??_-;_-@_-"/>
    <numFmt numFmtId="166" formatCode="0_ ;[Red]\-0\ "/>
    <numFmt numFmtId="167" formatCode="[$-809]dd\ mmmm\ yyyy;@"/>
    <numFmt numFmtId="168" formatCode="0.000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Trebuchet MS"/>
    </font>
    <font>
      <b/>
      <sz val="11"/>
      <color theme="1"/>
      <name val="Trebuchet MS"/>
      <family val="2"/>
    </font>
    <font>
      <sz val="11"/>
      <name val="Trebuchet MS"/>
      <family val="2"/>
    </font>
    <font>
      <sz val="11"/>
      <color rgb="FF00B050"/>
      <name val="Trebuchet MS"/>
    </font>
    <font>
      <sz val="11"/>
      <color rgb="FFFF0000"/>
      <name val="Trebuchet MS"/>
    </font>
    <font>
      <i/>
      <sz val="11"/>
      <color theme="1"/>
      <name val="Trebuchet MS"/>
    </font>
    <font>
      <sz val="12"/>
      <color rgb="FF000000"/>
      <name val="Trebuchet MS"/>
      <family val="2"/>
    </font>
    <font>
      <sz val="10"/>
      <color theme="1"/>
      <name val="Trebuchet MS"/>
    </font>
    <font>
      <b/>
      <sz val="14"/>
      <color theme="1"/>
      <name val="Trebuchet MS"/>
    </font>
    <font>
      <sz val="8"/>
      <name val="Calibri"/>
      <family val="2"/>
      <scheme val="minor"/>
    </font>
    <font>
      <sz val="11"/>
      <color rgb="FF000000"/>
      <name val="Trebuchet MS"/>
    </font>
    <font>
      <b/>
      <sz val="12"/>
      <color theme="1"/>
      <name val="Trebuchet MS"/>
    </font>
    <font>
      <b/>
      <sz val="9"/>
      <color theme="1"/>
      <name val="Trebuchet MS"/>
      <family val="2"/>
    </font>
    <font>
      <sz val="11"/>
      <color theme="0"/>
      <name val="Trebuchet MS"/>
      <family val="2"/>
    </font>
    <font>
      <sz val="11"/>
      <color rgb="FF00B050"/>
      <name val="Trebuchet MS"/>
      <family val="2"/>
    </font>
    <font>
      <b/>
      <sz val="11"/>
      <name val="Trebuchet MS"/>
      <family val="2"/>
    </font>
    <font>
      <b/>
      <sz val="11"/>
      <color rgb="FF00B050"/>
      <name val="Trebuchet MS"/>
      <family val="2"/>
    </font>
    <font>
      <b/>
      <sz val="11"/>
      <color rgb="FFFF0000"/>
      <name val="Trebuchet MS"/>
      <family val="2"/>
    </font>
    <font>
      <b/>
      <sz val="11"/>
      <color theme="0"/>
      <name val="Trebuchet MS"/>
      <family val="2"/>
    </font>
    <font>
      <b/>
      <sz val="11"/>
      <color rgb="FF000000"/>
      <name val="Trebuchet MS"/>
      <family val="2"/>
    </font>
    <font>
      <sz val="11"/>
      <color theme="1"/>
      <name val="Trebuchet MS"/>
      <family val="2"/>
    </font>
    <font>
      <b/>
      <sz val="12"/>
      <name val="Trebuchet MS"/>
    </font>
    <font>
      <b/>
      <sz val="10"/>
      <color theme="1"/>
      <name val="Trebuchet MS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06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39">
    <xf numFmtId="0" fontId="0" fillId="0" borderId="0" xfId="0"/>
    <xf numFmtId="0" fontId="0" fillId="0" borderId="0" xfId="0"/>
    <xf numFmtId="0" fontId="4" fillId="0" borderId="0" xfId="0" applyFont="1"/>
    <xf numFmtId="38" fontId="4" fillId="0" borderId="3" xfId="0" applyNumberFormat="1" applyFont="1" applyFill="1" applyBorder="1"/>
    <xf numFmtId="38" fontId="4" fillId="0" borderId="0" xfId="0" applyNumberFormat="1" applyFont="1" applyFill="1" applyBorder="1"/>
    <xf numFmtId="0" fontId="6" fillId="0" borderId="3" xfId="0" applyFont="1" applyFill="1" applyBorder="1" applyAlignment="1">
      <alignment vertical="center"/>
    </xf>
    <xf numFmtId="0" fontId="4" fillId="0" borderId="0" xfId="0" applyFont="1" applyFill="1" applyBorder="1"/>
    <xf numFmtId="0" fontId="4" fillId="0" borderId="3" xfId="0" applyFont="1" applyFill="1" applyBorder="1"/>
    <xf numFmtId="0" fontId="5" fillId="0" borderId="0" xfId="0" applyFont="1"/>
    <xf numFmtId="38" fontId="4" fillId="0" borderId="3" xfId="0" applyNumberFormat="1" applyFont="1" applyFill="1" applyBorder="1" applyAlignment="1">
      <alignment horizontal="left"/>
    </xf>
    <xf numFmtId="38" fontId="4" fillId="0" borderId="0" xfId="0" applyNumberFormat="1" applyFont="1" applyFill="1" applyBorder="1" applyAlignment="1">
      <alignment horizontal="left"/>
    </xf>
    <xf numFmtId="38" fontId="7" fillId="0" borderId="0" xfId="0" applyNumberFormat="1" applyFont="1" applyFill="1" applyBorder="1"/>
    <xf numFmtId="38" fontId="8" fillId="0" borderId="0" xfId="0" applyNumberFormat="1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/>
    <xf numFmtId="0" fontId="9" fillId="0" borderId="0" xfId="0" applyFont="1"/>
    <xf numFmtId="0" fontId="4" fillId="0" borderId="0" xfId="0" applyFont="1" applyAlignment="1">
      <alignment horizontal="center"/>
    </xf>
    <xf numFmtId="9" fontId="4" fillId="0" borderId="0" xfId="5" applyFont="1" applyAlignment="1">
      <alignment horizontal="center"/>
    </xf>
    <xf numFmtId="165" fontId="4" fillId="0" borderId="0" xfId="0" applyNumberFormat="1" applyFont="1"/>
    <xf numFmtId="38" fontId="4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9" fontId="4" fillId="0" borderId="0" xfId="5" applyFont="1" applyAlignment="1">
      <alignment horizontal="center" vertical="center"/>
    </xf>
    <xf numFmtId="0" fontId="4" fillId="0" borderId="0" xfId="0" applyFont="1" applyAlignment="1">
      <alignment vertical="center"/>
    </xf>
    <xf numFmtId="38" fontId="4" fillId="0" borderId="5" xfId="0" applyNumberFormat="1" applyFont="1" applyFill="1" applyBorder="1" applyAlignment="1">
      <alignment vertical="center"/>
    </xf>
    <xf numFmtId="38" fontId="4" fillId="0" borderId="3" xfId="0" applyNumberFormat="1" applyFont="1" applyFill="1" applyBorder="1" applyAlignment="1">
      <alignment horizontal="left" vertical="center"/>
    </xf>
    <xf numFmtId="38" fontId="4" fillId="0" borderId="0" xfId="0" applyNumberFormat="1" applyFont="1" applyFill="1" applyBorder="1" applyAlignment="1">
      <alignment horizontal="left" vertical="center"/>
    </xf>
    <xf numFmtId="38" fontId="7" fillId="0" borderId="3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8" fontId="4" fillId="0" borderId="3" xfId="0" applyNumberFormat="1" applyFont="1" applyFill="1" applyBorder="1" applyAlignment="1">
      <alignment vertical="center"/>
    </xf>
    <xf numFmtId="38" fontId="4" fillId="0" borderId="0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8" fontId="6" fillId="0" borderId="3" xfId="0" applyNumberFormat="1" applyFont="1" applyFill="1" applyBorder="1" applyAlignment="1">
      <alignment vertical="center"/>
    </xf>
    <xf numFmtId="38" fontId="6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 shrinkToFit="1"/>
    </xf>
    <xf numFmtId="167" fontId="5" fillId="0" borderId="0" xfId="0" applyNumberFormat="1" applyFont="1" applyAlignment="1">
      <alignment horizontal="center" vertical="center"/>
    </xf>
    <xf numFmtId="0" fontId="4" fillId="0" borderId="2" xfId="0" applyFont="1" applyBorder="1"/>
    <xf numFmtId="0" fontId="4" fillId="0" borderId="7" xfId="0" applyFont="1" applyBorder="1" applyAlignment="1">
      <alignment wrapText="1"/>
    </xf>
    <xf numFmtId="44" fontId="4" fillId="0" borderId="0" xfId="2" applyFont="1"/>
    <xf numFmtId="44" fontId="4" fillId="0" borderId="1" xfId="2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right"/>
    </xf>
    <xf numFmtId="44" fontId="4" fillId="0" borderId="0" xfId="0" applyNumberFormat="1" applyFont="1"/>
    <xf numFmtId="0" fontId="11" fillId="0" borderId="0" xfId="0" applyFont="1"/>
    <xf numFmtId="0" fontId="12" fillId="0" borderId="0" xfId="0" applyFont="1"/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/>
    <xf numFmtId="0" fontId="4" fillId="0" borderId="0" xfId="0" applyFont="1" applyBorder="1"/>
    <xf numFmtId="0" fontId="4" fillId="0" borderId="14" xfId="0" applyFont="1" applyBorder="1"/>
    <xf numFmtId="38" fontId="6" fillId="0" borderId="3" xfId="0" applyNumberFormat="1" applyFont="1" applyFill="1" applyBorder="1"/>
    <xf numFmtId="0" fontId="12" fillId="0" borderId="0" xfId="0" applyFont="1" applyAlignment="1">
      <alignment horizontal="center"/>
    </xf>
    <xf numFmtId="38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6" fillId="0" borderId="0" xfId="0" applyNumberFormat="1" applyFont="1" applyFill="1" applyBorder="1" applyAlignment="1">
      <alignment horizontal="center" vertical="center"/>
    </xf>
    <xf numFmtId="38" fontId="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shrinkToFit="1"/>
    </xf>
    <xf numFmtId="0" fontId="4" fillId="0" borderId="0" xfId="0" applyFont="1" applyAlignment="1">
      <alignment vertical="center"/>
    </xf>
    <xf numFmtId="38" fontId="4" fillId="0" borderId="0" xfId="1" applyNumberFormat="1" applyFont="1" applyFill="1" applyBorder="1" applyAlignment="1">
      <alignment vertical="center"/>
    </xf>
    <xf numFmtId="38" fontId="4" fillId="0" borderId="13" xfId="0" applyNumberFormat="1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4" fillId="0" borderId="14" xfId="0" applyNumberFormat="1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38" fontId="4" fillId="0" borderId="0" xfId="1" applyNumberFormat="1" applyFont="1" applyFill="1" applyBorder="1"/>
    <xf numFmtId="38" fontId="4" fillId="0" borderId="0" xfId="1" applyNumberFormat="1" applyFont="1" applyFill="1" applyBorder="1" applyAlignment="1">
      <alignment horizontal="right" vertical="center"/>
    </xf>
    <xf numFmtId="38" fontId="4" fillId="0" borderId="17" xfId="0" applyNumberFormat="1" applyFont="1" applyFill="1" applyBorder="1" applyAlignment="1">
      <alignment vertical="center"/>
    </xf>
    <xf numFmtId="38" fontId="4" fillId="0" borderId="20" xfId="0" applyNumberFormat="1" applyFont="1" applyBorder="1" applyAlignment="1">
      <alignment vertical="center"/>
    </xf>
    <xf numFmtId="38" fontId="4" fillId="0" borderId="0" xfId="0" applyNumberFormat="1" applyFont="1"/>
    <xf numFmtId="38" fontId="4" fillId="0" borderId="18" xfId="0" applyNumberFormat="1" applyFont="1" applyFill="1" applyBorder="1" applyAlignment="1">
      <alignment vertical="center"/>
    </xf>
    <xf numFmtId="38" fontId="4" fillId="0" borderId="19" xfId="0" applyNumberFormat="1" applyFont="1" applyBorder="1" applyAlignment="1">
      <alignment vertical="center"/>
    </xf>
    <xf numFmtId="38" fontId="4" fillId="0" borderId="13" xfId="0" applyNumberFormat="1" applyFont="1" applyBorder="1"/>
    <xf numFmtId="38" fontId="4" fillId="0" borderId="0" xfId="0" applyNumberFormat="1" applyFont="1" applyBorder="1"/>
    <xf numFmtId="38" fontId="4" fillId="0" borderId="14" xfId="0" applyNumberFormat="1" applyFont="1" applyBorder="1"/>
    <xf numFmtId="38" fontId="4" fillId="0" borderId="21" xfId="0" applyNumberFormat="1" applyFont="1" applyFill="1" applyBorder="1"/>
    <xf numFmtId="38" fontId="4" fillId="0" borderId="5" xfId="0" applyNumberFormat="1" applyFont="1" applyFill="1" applyBorder="1"/>
    <xf numFmtId="38" fontId="4" fillId="0" borderId="20" xfId="0" applyNumberFormat="1" applyFont="1" applyBorder="1"/>
    <xf numFmtId="38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38" fontId="4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7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168" fontId="4" fillId="0" borderId="0" xfId="0" applyNumberFormat="1" applyFont="1"/>
    <xf numFmtId="0" fontId="14" fillId="0" borderId="0" xfId="0" applyFont="1"/>
    <xf numFmtId="38" fontId="14" fillId="0" borderId="3" xfId="0" applyNumberFormat="1" applyFont="1" applyBorder="1" applyAlignment="1">
      <alignment vertical="center"/>
    </xf>
    <xf numFmtId="38" fontId="14" fillId="0" borderId="0" xfId="0" applyNumberFormat="1" applyFont="1" applyAlignment="1">
      <alignment vertical="center"/>
    </xf>
    <xf numFmtId="38" fontId="7" fillId="0" borderId="3" xfId="0" applyNumberFormat="1" applyFont="1" applyBorder="1" applyAlignment="1">
      <alignment vertical="center"/>
    </xf>
    <xf numFmtId="38" fontId="6" fillId="0" borderId="3" xfId="0" applyNumberFormat="1" applyFont="1" applyBorder="1"/>
    <xf numFmtId="0" fontId="6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38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4" fillId="0" borderId="9" xfId="0" applyFont="1" applyBorder="1"/>
    <xf numFmtId="0" fontId="4" fillId="0" borderId="7" xfId="0" applyFont="1" applyBorder="1"/>
    <xf numFmtId="38" fontId="4" fillId="0" borderId="7" xfId="0" applyNumberFormat="1" applyFont="1" applyBorder="1"/>
    <xf numFmtId="0" fontId="16" fillId="0" borderId="0" xfId="0" applyFont="1" applyAlignment="1">
      <alignment vertical="center"/>
    </xf>
    <xf numFmtId="38" fontId="4" fillId="3" borderId="5" xfId="0" applyNumberFormat="1" applyFont="1" applyFill="1" applyBorder="1" applyAlignment="1"/>
    <xf numFmtId="38" fontId="4" fillId="3" borderId="5" xfId="0" applyNumberFormat="1" applyFont="1" applyFill="1" applyBorder="1" applyAlignment="1">
      <alignment horizontal="center"/>
    </xf>
    <xf numFmtId="38" fontId="4" fillId="3" borderId="5" xfId="0" applyNumberFormat="1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38" fontId="4" fillId="0" borderId="13" xfId="1" applyNumberFormat="1" applyFont="1" applyFill="1" applyBorder="1" applyAlignment="1">
      <alignment vertical="center"/>
    </xf>
    <xf numFmtId="38" fontId="4" fillId="0" borderId="14" xfId="1" applyNumberFormat="1" applyFont="1" applyFill="1" applyBorder="1" applyAlignment="1">
      <alignment vertical="center"/>
    </xf>
    <xf numFmtId="38" fontId="4" fillId="3" borderId="5" xfId="0" applyNumberFormat="1" applyFont="1" applyFill="1" applyBorder="1" applyAlignment="1">
      <alignment vertical="center"/>
    </xf>
    <xf numFmtId="38" fontId="4" fillId="3" borderId="5" xfId="0" applyNumberFormat="1" applyFont="1" applyFill="1" applyBorder="1" applyAlignment="1">
      <alignment horizontal="center" vertical="center"/>
    </xf>
    <xf numFmtId="38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38" fontId="18" fillId="0" borderId="3" xfId="0" applyNumberFormat="1" applyFont="1" applyFill="1" applyBorder="1" applyAlignment="1">
      <alignment vertical="center"/>
    </xf>
    <xf numFmtId="38" fontId="18" fillId="0" borderId="3" xfId="0" applyNumberFormat="1" applyFont="1" applyFill="1" applyBorder="1"/>
    <xf numFmtId="38" fontId="19" fillId="4" borderId="3" xfId="0" applyNumberFormat="1" applyFont="1" applyFill="1" applyBorder="1" applyAlignment="1">
      <alignment vertical="center"/>
    </xf>
    <xf numFmtId="38" fontId="19" fillId="2" borderId="3" xfId="0" applyNumberFormat="1" applyFont="1" applyFill="1" applyBorder="1" applyAlignment="1">
      <alignment vertical="center"/>
    </xf>
    <xf numFmtId="0" fontId="5" fillId="4" borderId="7" xfId="0" applyFont="1" applyFill="1" applyBorder="1"/>
    <xf numFmtId="0" fontId="5" fillId="2" borderId="7" xfId="0" applyFont="1" applyFill="1" applyBorder="1"/>
    <xf numFmtId="38" fontId="23" fillId="0" borderId="3" xfId="0" applyNumberFormat="1" applyFont="1" applyBorder="1" applyAlignment="1">
      <alignment vertical="center"/>
    </xf>
    <xf numFmtId="38" fontId="5" fillId="0" borderId="7" xfId="0" applyNumberFormat="1" applyFont="1" applyBorder="1"/>
    <xf numFmtId="38" fontId="17" fillId="5" borderId="3" xfId="0" applyNumberFormat="1" applyFont="1" applyFill="1" applyBorder="1" applyAlignment="1">
      <alignment vertical="center"/>
    </xf>
    <xf numFmtId="38" fontId="17" fillId="5" borderId="8" xfId="0" applyNumberFormat="1" applyFont="1" applyFill="1" applyBorder="1"/>
    <xf numFmtId="38" fontId="23" fillId="6" borderId="0" xfId="0" applyNumberFormat="1" applyFont="1" applyFill="1" applyBorder="1" applyAlignment="1">
      <alignment vertical="center"/>
    </xf>
    <xf numFmtId="38" fontId="5" fillId="6" borderId="24" xfId="0" applyNumberFormat="1" applyFont="1" applyFill="1" applyBorder="1"/>
    <xf numFmtId="0" fontId="22" fillId="5" borderId="8" xfId="0" applyFont="1" applyFill="1" applyBorder="1" applyAlignment="1">
      <alignment horizontal="center"/>
    </xf>
    <xf numFmtId="38" fontId="5" fillId="6" borderId="6" xfId="0" applyNumberFormat="1" applyFont="1" applyFill="1" applyBorder="1"/>
    <xf numFmtId="38" fontId="5" fillId="6" borderId="4" xfId="0" applyNumberFormat="1" applyFont="1" applyFill="1" applyBorder="1" applyAlignment="1">
      <alignment horizontal="center"/>
    </xf>
    <xf numFmtId="38" fontId="5" fillId="6" borderId="4" xfId="0" applyNumberFormat="1" applyFont="1" applyFill="1" applyBorder="1"/>
    <xf numFmtId="38" fontId="5" fillId="0" borderId="0" xfId="0" applyNumberFormat="1" applyFont="1" applyFill="1" applyBorder="1"/>
    <xf numFmtId="38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/>
    <xf numFmtId="165" fontId="5" fillId="0" borderId="0" xfId="0" applyNumberFormat="1" applyFont="1" applyAlignment="1">
      <alignment vertical="center"/>
    </xf>
    <xf numFmtId="38" fontId="5" fillId="6" borderId="6" xfId="0" applyNumberFormat="1" applyFont="1" applyFill="1" applyBorder="1" applyAlignment="1">
      <alignment vertical="center"/>
    </xf>
    <xf numFmtId="38" fontId="5" fillId="6" borderId="4" xfId="0" applyNumberFormat="1" applyFont="1" applyFill="1" applyBorder="1" applyAlignment="1">
      <alignment horizontal="center" vertical="center"/>
    </xf>
    <xf numFmtId="38" fontId="5" fillId="6" borderId="4" xfId="0" applyNumberFormat="1" applyFont="1" applyFill="1" applyBorder="1" applyAlignment="1">
      <alignment vertical="center"/>
    </xf>
    <xf numFmtId="38" fontId="5" fillId="0" borderId="3" xfId="0" applyNumberFormat="1" applyFont="1" applyFill="1" applyBorder="1" applyAlignment="1">
      <alignment vertical="center"/>
    </xf>
    <xf numFmtId="38" fontId="5" fillId="0" borderId="0" xfId="0" applyNumberFormat="1" applyFont="1" applyFill="1" applyBorder="1" applyAlignment="1">
      <alignment horizontal="center" vertical="center"/>
    </xf>
    <xf numFmtId="38" fontId="5" fillId="0" borderId="3" xfId="0" applyNumberFormat="1" applyFont="1" applyFill="1" applyBorder="1"/>
    <xf numFmtId="38" fontId="5" fillId="0" borderId="0" xfId="0" applyNumberFormat="1" applyFont="1" applyFill="1" applyBorder="1" applyAlignment="1">
      <alignment horizontal="center"/>
    </xf>
    <xf numFmtId="38" fontId="6" fillId="0" borderId="25" xfId="0" applyNumberFormat="1" applyFont="1" applyFill="1" applyBorder="1" applyAlignment="1">
      <alignment horizontal="center" vertical="center"/>
    </xf>
    <xf numFmtId="38" fontId="6" fillId="0" borderId="6" xfId="0" applyNumberFormat="1" applyFont="1" applyFill="1" applyBorder="1" applyAlignment="1">
      <alignment vertical="center"/>
    </xf>
    <xf numFmtId="38" fontId="4" fillId="3" borderId="26" xfId="0" applyNumberFormat="1" applyFont="1" applyFill="1" applyBorder="1" applyAlignment="1">
      <alignment horizontal="center" vertical="center"/>
    </xf>
    <xf numFmtId="38" fontId="4" fillId="3" borderId="18" xfId="0" applyNumberFormat="1" applyFont="1" applyFill="1" applyBorder="1" applyAlignment="1">
      <alignment horizontal="center" vertical="center"/>
    </xf>
    <xf numFmtId="38" fontId="4" fillId="3" borderId="27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38" fontId="4" fillId="0" borderId="3" xfId="1" applyNumberFormat="1" applyFont="1" applyFill="1" applyBorder="1" applyAlignment="1">
      <alignment vertical="center"/>
    </xf>
    <xf numFmtId="38" fontId="4" fillId="0" borderId="2" xfId="1" applyNumberFormat="1" applyFont="1" applyFill="1" applyBorder="1" applyAlignment="1">
      <alignment vertical="center"/>
    </xf>
    <xf numFmtId="38" fontId="4" fillId="0" borderId="3" xfId="0" applyNumberFormat="1" applyFont="1" applyBorder="1" applyAlignment="1">
      <alignment vertical="center"/>
    </xf>
    <xf numFmtId="38" fontId="4" fillId="0" borderId="2" xfId="0" applyNumberFormat="1" applyFont="1" applyBorder="1" applyAlignment="1">
      <alignment vertical="center"/>
    </xf>
    <xf numFmtId="38" fontId="10" fillId="0" borderId="0" xfId="0" applyNumberFormat="1" applyFont="1" applyFill="1" applyBorder="1"/>
    <xf numFmtId="38" fontId="4" fillId="0" borderId="3" xfId="1" applyNumberFormat="1" applyFont="1" applyFill="1" applyBorder="1"/>
    <xf numFmtId="38" fontId="4" fillId="0" borderId="2" xfId="1" applyNumberFormat="1" applyFont="1" applyFill="1" applyBorder="1"/>
    <xf numFmtId="38" fontId="6" fillId="0" borderId="22" xfId="0" applyNumberFormat="1" applyFont="1" applyFill="1" applyBorder="1" applyAlignment="1">
      <alignment horizontal="center" vertical="center"/>
    </xf>
    <xf numFmtId="38" fontId="4" fillId="3" borderId="26" xfId="0" applyNumberFormat="1" applyFont="1" applyFill="1" applyBorder="1" applyAlignment="1">
      <alignment horizontal="center"/>
    </xf>
    <xf numFmtId="38" fontId="4" fillId="3" borderId="18" xfId="0" applyNumberFormat="1" applyFont="1" applyFill="1" applyBorder="1" applyAlignment="1">
      <alignment horizontal="center"/>
    </xf>
    <xf numFmtId="38" fontId="4" fillId="3" borderId="27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2" xfId="0" applyFont="1" applyFill="1" applyBorder="1"/>
    <xf numFmtId="38" fontId="4" fillId="0" borderId="3" xfId="0" applyNumberFormat="1" applyFont="1" applyBorder="1"/>
    <xf numFmtId="38" fontId="4" fillId="0" borderId="2" xfId="0" applyNumberFormat="1" applyFont="1" applyBorder="1"/>
    <xf numFmtId="38" fontId="24" fillId="0" borderId="0" xfId="0" applyNumberFormat="1" applyFont="1" applyFill="1" applyBorder="1" applyAlignment="1">
      <alignment horizontal="center"/>
    </xf>
    <xf numFmtId="38" fontId="18" fillId="0" borderId="0" xfId="0" applyNumberFormat="1" applyFont="1" applyAlignment="1">
      <alignment vertical="center"/>
    </xf>
    <xf numFmtId="38" fontId="18" fillId="0" borderId="3" xfId="0" applyNumberFormat="1" applyFont="1" applyBorder="1" applyAlignment="1">
      <alignment vertic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6" fillId="0" borderId="0" xfId="0" applyFont="1"/>
    <xf numFmtId="38" fontId="19" fillId="7" borderId="3" xfId="0" applyNumberFormat="1" applyFont="1" applyFill="1" applyBorder="1"/>
    <xf numFmtId="38" fontId="19" fillId="7" borderId="0" xfId="0" applyNumberFormat="1" applyFont="1" applyFill="1" applyBorder="1" applyAlignment="1">
      <alignment horizontal="center"/>
    </xf>
    <xf numFmtId="38" fontId="20" fillId="7" borderId="0" xfId="0" applyNumberFormat="1" applyFont="1" applyFill="1" applyBorder="1"/>
    <xf numFmtId="0" fontId="5" fillId="7" borderId="3" xfId="0" applyFont="1" applyFill="1" applyBorder="1"/>
    <xf numFmtId="0" fontId="5" fillId="7" borderId="0" xfId="0" applyFont="1" applyFill="1" applyBorder="1"/>
    <xf numFmtId="0" fontId="5" fillId="7" borderId="2" xfId="0" applyFont="1" applyFill="1" applyBorder="1"/>
    <xf numFmtId="0" fontId="5" fillId="7" borderId="13" xfId="0" applyFont="1" applyFill="1" applyBorder="1"/>
    <xf numFmtId="0" fontId="5" fillId="7" borderId="14" xfId="0" applyFont="1" applyFill="1" applyBorder="1"/>
    <xf numFmtId="38" fontId="6" fillId="7" borderId="3" xfId="0" applyNumberFormat="1" applyFont="1" applyFill="1" applyBorder="1"/>
    <xf numFmtId="38" fontId="6" fillId="7" borderId="0" xfId="0" applyNumberFormat="1" applyFont="1" applyFill="1" applyBorder="1" applyAlignment="1">
      <alignment horizontal="center"/>
    </xf>
    <xf numFmtId="38" fontId="6" fillId="7" borderId="0" xfId="0" applyNumberFormat="1" applyFont="1" applyFill="1" applyBorder="1"/>
    <xf numFmtId="38" fontId="6" fillId="7" borderId="22" xfId="1" applyNumberFormat="1" applyFont="1" applyFill="1" applyBorder="1"/>
    <xf numFmtId="38" fontId="6" fillId="7" borderId="1" xfId="1" applyNumberFormat="1" applyFont="1" applyFill="1" applyBorder="1"/>
    <xf numFmtId="38" fontId="6" fillId="7" borderId="23" xfId="1" applyNumberFormat="1" applyFont="1" applyFill="1" applyBorder="1"/>
    <xf numFmtId="38" fontId="6" fillId="7" borderId="15" xfId="0" applyNumberFormat="1" applyFont="1" applyFill="1" applyBorder="1"/>
    <xf numFmtId="38" fontId="6" fillId="7" borderId="1" xfId="0" applyNumberFormat="1" applyFont="1" applyFill="1" applyBorder="1"/>
    <xf numFmtId="38" fontId="6" fillId="7" borderId="16" xfId="0" applyNumberFormat="1" applyFont="1" applyFill="1" applyBorder="1"/>
    <xf numFmtId="38" fontId="19" fillId="8" borderId="3" xfId="0" applyNumberFormat="1" applyFont="1" applyFill="1" applyBorder="1"/>
    <xf numFmtId="38" fontId="19" fillId="8" borderId="0" xfId="0" applyNumberFormat="1" applyFont="1" applyFill="1" applyBorder="1" applyAlignment="1">
      <alignment horizontal="center"/>
    </xf>
    <xf numFmtId="38" fontId="21" fillId="8" borderId="0" xfId="0" applyNumberFormat="1" applyFont="1" applyFill="1" applyBorder="1"/>
    <xf numFmtId="38" fontId="5" fillId="8" borderId="3" xfId="1" applyNumberFormat="1" applyFont="1" applyFill="1" applyBorder="1"/>
    <xf numFmtId="38" fontId="5" fillId="8" borderId="0" xfId="1" applyNumberFormat="1" applyFont="1" applyFill="1" applyBorder="1"/>
    <xf numFmtId="38" fontId="5" fillId="8" borderId="2" xfId="1" applyNumberFormat="1" applyFont="1" applyFill="1" applyBorder="1"/>
    <xf numFmtId="38" fontId="5" fillId="8" borderId="0" xfId="0" applyNumberFormat="1" applyFont="1" applyFill="1" applyBorder="1"/>
    <xf numFmtId="38" fontId="5" fillId="8" borderId="13" xfId="0" applyNumberFormat="1" applyFont="1" applyFill="1" applyBorder="1"/>
    <xf numFmtId="38" fontId="5" fillId="8" borderId="14" xfId="0" applyNumberFormat="1" applyFont="1" applyFill="1" applyBorder="1"/>
    <xf numFmtId="38" fontId="6" fillId="8" borderId="3" xfId="0" applyNumberFormat="1" applyFont="1" applyFill="1" applyBorder="1"/>
    <xf numFmtId="38" fontId="6" fillId="8" borderId="0" xfId="0" applyNumberFormat="1" applyFont="1" applyFill="1" applyBorder="1" applyAlignment="1">
      <alignment horizontal="center"/>
    </xf>
    <xf numFmtId="38" fontId="6" fillId="8" borderId="0" xfId="0" applyNumberFormat="1" applyFont="1" applyFill="1" applyBorder="1"/>
    <xf numFmtId="38" fontId="6" fillId="8" borderId="22" xfId="1" applyNumberFormat="1" applyFont="1" applyFill="1" applyBorder="1"/>
    <xf numFmtId="38" fontId="6" fillId="8" borderId="1" xfId="1" applyNumberFormat="1" applyFont="1" applyFill="1" applyBorder="1"/>
    <xf numFmtId="38" fontId="6" fillId="8" borderId="23" xfId="1" applyNumberFormat="1" applyFont="1" applyFill="1" applyBorder="1"/>
    <xf numFmtId="38" fontId="6" fillId="8" borderId="15" xfId="0" applyNumberFormat="1" applyFont="1" applyFill="1" applyBorder="1"/>
    <xf numFmtId="38" fontId="6" fillId="8" borderId="1" xfId="0" applyNumberFormat="1" applyFont="1" applyFill="1" applyBorder="1"/>
    <xf numFmtId="38" fontId="6" fillId="8" borderId="16" xfId="0" applyNumberFormat="1" applyFont="1" applyFill="1" applyBorder="1"/>
    <xf numFmtId="0" fontId="4" fillId="3" borderId="12" xfId="0" applyFont="1" applyFill="1" applyBorder="1" applyAlignment="1">
      <alignment horizontal="center" wrapText="1"/>
    </xf>
    <xf numFmtId="38" fontId="4" fillId="0" borderId="1" xfId="0" applyNumberFormat="1" applyFont="1" applyBorder="1"/>
    <xf numFmtId="38" fontId="4" fillId="6" borderId="1" xfId="1" applyNumberFormat="1" applyFont="1" applyFill="1" applyBorder="1"/>
    <xf numFmtId="0" fontId="5" fillId="9" borderId="0" xfId="0" applyFont="1" applyFill="1"/>
    <xf numFmtId="38" fontId="5" fillId="3" borderId="28" xfId="0" applyNumberFormat="1" applyFont="1" applyFill="1" applyBorder="1" applyAlignment="1">
      <alignment horizontal="center"/>
    </xf>
    <xf numFmtId="0" fontId="5" fillId="0" borderId="7" xfId="0" applyFont="1" applyBorder="1"/>
    <xf numFmtId="0" fontId="5" fillId="7" borderId="7" xfId="0" applyFont="1" applyFill="1" applyBorder="1"/>
    <xf numFmtId="0" fontId="5" fillId="0" borderId="7" xfId="0" applyFont="1" applyFill="1" applyBorder="1"/>
    <xf numFmtId="38" fontId="5" fillId="0" borderId="7" xfId="0" applyNumberFormat="1" applyFont="1" applyFill="1" applyBorder="1"/>
    <xf numFmtId="38" fontId="19" fillId="7" borderId="8" xfId="0" applyNumberFormat="1" applyFont="1" applyFill="1" applyBorder="1"/>
    <xf numFmtId="38" fontId="5" fillId="8" borderId="7" xfId="0" applyNumberFormat="1" applyFont="1" applyFill="1" applyBorder="1"/>
    <xf numFmtId="38" fontId="19" fillId="8" borderId="8" xfId="0" applyNumberFormat="1" applyFont="1" applyFill="1" applyBorder="1"/>
    <xf numFmtId="38" fontId="19" fillId="7" borderId="3" xfId="0" applyNumberFormat="1" applyFont="1" applyFill="1" applyBorder="1" applyAlignment="1">
      <alignment vertical="center"/>
    </xf>
    <xf numFmtId="38" fontId="19" fillId="7" borderId="0" xfId="0" applyNumberFormat="1" applyFont="1" applyFill="1" applyBorder="1" applyAlignment="1">
      <alignment horizontal="center" vertical="center"/>
    </xf>
    <xf numFmtId="38" fontId="20" fillId="7" borderId="0" xfId="0" applyNumberFormat="1" applyFont="1" applyFill="1" applyBorder="1" applyAlignment="1">
      <alignment vertical="center"/>
    </xf>
    <xf numFmtId="0" fontId="5" fillId="7" borderId="3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0" fontId="5" fillId="7" borderId="13" xfId="0" applyFont="1" applyFill="1" applyBorder="1" applyAlignment="1">
      <alignment vertical="center"/>
    </xf>
    <xf numFmtId="0" fontId="5" fillId="7" borderId="14" xfId="0" applyFont="1" applyFill="1" applyBorder="1" applyAlignment="1">
      <alignment vertical="center"/>
    </xf>
    <xf numFmtId="38" fontId="19" fillId="7" borderId="0" xfId="0" applyNumberFormat="1" applyFont="1" applyFill="1" applyBorder="1" applyAlignment="1">
      <alignment vertical="center"/>
    </xf>
    <xf numFmtId="38" fontId="19" fillId="7" borderId="22" xfId="1" applyNumberFormat="1" applyFont="1" applyFill="1" applyBorder="1" applyAlignment="1">
      <alignment vertical="center"/>
    </xf>
    <xf numFmtId="38" fontId="19" fillId="7" borderId="1" xfId="1" applyNumberFormat="1" applyFont="1" applyFill="1" applyBorder="1" applyAlignment="1">
      <alignment vertical="center"/>
    </xf>
    <xf numFmtId="38" fontId="19" fillId="7" borderId="23" xfId="1" applyNumberFormat="1" applyFont="1" applyFill="1" applyBorder="1" applyAlignment="1">
      <alignment vertical="center"/>
    </xf>
    <xf numFmtId="38" fontId="19" fillId="7" borderId="1" xfId="0" applyNumberFormat="1" applyFont="1" applyFill="1" applyBorder="1" applyAlignment="1">
      <alignment vertical="center"/>
    </xf>
    <xf numFmtId="38" fontId="19" fillId="7" borderId="15" xfId="0" applyNumberFormat="1" applyFont="1" applyFill="1" applyBorder="1" applyAlignment="1">
      <alignment vertical="center"/>
    </xf>
    <xf numFmtId="38" fontId="19" fillId="7" borderId="16" xfId="0" applyNumberFormat="1" applyFont="1" applyFill="1" applyBorder="1" applyAlignment="1">
      <alignment vertical="center"/>
    </xf>
    <xf numFmtId="38" fontId="19" fillId="8" borderId="3" xfId="0" applyNumberFormat="1" applyFont="1" applyFill="1" applyBorder="1" applyAlignment="1">
      <alignment vertical="center"/>
    </xf>
    <xf numFmtId="38" fontId="19" fillId="8" borderId="0" xfId="0" applyNumberFormat="1" applyFont="1" applyFill="1" applyBorder="1" applyAlignment="1">
      <alignment horizontal="center" vertical="center"/>
    </xf>
    <xf numFmtId="38" fontId="19" fillId="8" borderId="0" xfId="0" applyNumberFormat="1" applyFont="1" applyFill="1" applyBorder="1" applyAlignment="1">
      <alignment vertical="center"/>
    </xf>
    <xf numFmtId="38" fontId="5" fillId="8" borderId="3" xfId="1" applyNumberFormat="1" applyFont="1" applyFill="1" applyBorder="1" applyAlignment="1">
      <alignment vertical="center"/>
    </xf>
    <xf numFmtId="38" fontId="5" fillId="8" borderId="0" xfId="1" applyNumberFormat="1" applyFont="1" applyFill="1" applyBorder="1" applyAlignment="1">
      <alignment vertical="center"/>
    </xf>
    <xf numFmtId="38" fontId="5" fillId="8" borderId="2" xfId="1" applyNumberFormat="1" applyFont="1" applyFill="1" applyBorder="1" applyAlignment="1">
      <alignment vertical="center"/>
    </xf>
    <xf numFmtId="38" fontId="5" fillId="8" borderId="0" xfId="0" applyNumberFormat="1" applyFont="1" applyFill="1" applyBorder="1" applyAlignment="1">
      <alignment vertical="center"/>
    </xf>
    <xf numFmtId="38" fontId="5" fillId="8" borderId="13" xfId="0" applyNumberFormat="1" applyFont="1" applyFill="1" applyBorder="1" applyAlignment="1">
      <alignment vertical="center"/>
    </xf>
    <xf numFmtId="38" fontId="5" fillId="8" borderId="14" xfId="0" applyNumberFormat="1" applyFont="1" applyFill="1" applyBorder="1" applyAlignment="1">
      <alignment vertical="center"/>
    </xf>
    <xf numFmtId="38" fontId="19" fillId="8" borderId="22" xfId="1" applyNumberFormat="1" applyFont="1" applyFill="1" applyBorder="1" applyAlignment="1">
      <alignment vertical="center"/>
    </xf>
    <xf numFmtId="38" fontId="19" fillId="8" borderId="1" xfId="1" applyNumberFormat="1" applyFont="1" applyFill="1" applyBorder="1" applyAlignment="1">
      <alignment vertical="center"/>
    </xf>
    <xf numFmtId="38" fontId="19" fillId="8" borderId="23" xfId="1" applyNumberFormat="1" applyFont="1" applyFill="1" applyBorder="1" applyAlignment="1">
      <alignment vertical="center"/>
    </xf>
    <xf numFmtId="38" fontId="19" fillId="8" borderId="1" xfId="0" applyNumberFormat="1" applyFont="1" applyFill="1" applyBorder="1" applyAlignment="1">
      <alignment vertical="center"/>
    </xf>
    <xf numFmtId="38" fontId="19" fillId="8" borderId="15" xfId="0" applyNumberFormat="1" applyFont="1" applyFill="1" applyBorder="1" applyAlignment="1">
      <alignment vertical="center"/>
    </xf>
    <xf numFmtId="38" fontId="19" fillId="8" borderId="16" xfId="0" applyNumberFormat="1" applyFont="1" applyFill="1" applyBorder="1" applyAlignment="1">
      <alignment vertical="center"/>
    </xf>
    <xf numFmtId="38" fontId="4" fillId="6" borderId="1" xfId="1" applyNumberFormat="1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38" fontId="5" fillId="0" borderId="7" xfId="0" applyNumberFormat="1" applyFont="1" applyFill="1" applyBorder="1" applyAlignment="1">
      <alignment vertical="center"/>
    </xf>
    <xf numFmtId="38" fontId="5" fillId="0" borderId="7" xfId="0" applyNumberFormat="1" applyFont="1" applyBorder="1" applyAlignment="1">
      <alignment vertical="center"/>
    </xf>
    <xf numFmtId="38" fontId="19" fillId="7" borderId="8" xfId="0" applyNumberFormat="1" applyFont="1" applyFill="1" applyBorder="1" applyAlignment="1">
      <alignment vertical="center"/>
    </xf>
    <xf numFmtId="38" fontId="5" fillId="8" borderId="7" xfId="0" applyNumberFormat="1" applyFont="1" applyFill="1" applyBorder="1" applyAlignment="1">
      <alignment vertical="center"/>
    </xf>
    <xf numFmtId="38" fontId="19" fillId="8" borderId="8" xfId="0" applyNumberFormat="1" applyFont="1" applyFill="1" applyBorder="1" applyAlignment="1">
      <alignment vertical="center"/>
    </xf>
    <xf numFmtId="38" fontId="5" fillId="3" borderId="2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19" fillId="7" borderId="0" xfId="0" applyFont="1" applyFill="1" applyAlignment="1">
      <alignment vertical="center"/>
    </xf>
    <xf numFmtId="38" fontId="19" fillId="7" borderId="15" xfId="1" applyNumberFormat="1" applyFont="1" applyFill="1" applyBorder="1" applyAlignment="1">
      <alignment vertical="center"/>
    </xf>
    <xf numFmtId="38" fontId="19" fillId="7" borderId="16" xfId="1" applyNumberFormat="1" applyFont="1" applyFill="1" applyBorder="1" applyAlignment="1">
      <alignment vertical="center"/>
    </xf>
    <xf numFmtId="38" fontId="19" fillId="10" borderId="3" xfId="0" applyNumberFormat="1" applyFont="1" applyFill="1" applyBorder="1" applyAlignment="1">
      <alignment vertical="center"/>
    </xf>
    <xf numFmtId="38" fontId="19" fillId="10" borderId="0" xfId="0" applyNumberFormat="1" applyFont="1" applyFill="1" applyBorder="1" applyAlignment="1">
      <alignment horizontal="center" vertical="center"/>
    </xf>
    <xf numFmtId="38" fontId="19" fillId="10" borderId="0" xfId="0" applyNumberFormat="1" applyFont="1" applyFill="1" applyBorder="1" applyAlignment="1">
      <alignment vertical="center"/>
    </xf>
    <xf numFmtId="38" fontId="5" fillId="10" borderId="3" xfId="1" applyNumberFormat="1" applyFont="1" applyFill="1" applyBorder="1" applyAlignment="1">
      <alignment vertical="center"/>
    </xf>
    <xf numFmtId="38" fontId="5" fillId="10" borderId="0" xfId="1" applyNumberFormat="1" applyFont="1" applyFill="1" applyBorder="1" applyAlignment="1">
      <alignment vertical="center"/>
    </xf>
    <xf numFmtId="38" fontId="5" fillId="10" borderId="2" xfId="1" applyNumberFormat="1" applyFont="1" applyFill="1" applyBorder="1" applyAlignment="1">
      <alignment vertical="center"/>
    </xf>
    <xf numFmtId="38" fontId="5" fillId="10" borderId="7" xfId="0" applyNumberFormat="1" applyFont="1" applyFill="1" applyBorder="1" applyAlignment="1">
      <alignment vertical="center"/>
    </xf>
    <xf numFmtId="38" fontId="5" fillId="10" borderId="0" xfId="0" applyNumberFormat="1" applyFont="1" applyFill="1" applyBorder="1" applyAlignment="1">
      <alignment vertical="center"/>
    </xf>
    <xf numFmtId="38" fontId="5" fillId="10" borderId="13" xfId="0" applyNumberFormat="1" applyFont="1" applyFill="1" applyBorder="1" applyAlignment="1">
      <alignment vertical="center"/>
    </xf>
    <xf numFmtId="38" fontId="5" fillId="10" borderId="14" xfId="0" applyNumberFormat="1" applyFont="1" applyFill="1" applyBorder="1" applyAlignment="1">
      <alignment vertical="center"/>
    </xf>
    <xf numFmtId="38" fontId="19" fillId="10" borderId="22" xfId="1" applyNumberFormat="1" applyFont="1" applyFill="1" applyBorder="1" applyAlignment="1">
      <alignment vertical="center"/>
    </xf>
    <xf numFmtId="38" fontId="19" fillId="10" borderId="1" xfId="1" applyNumberFormat="1" applyFont="1" applyFill="1" applyBorder="1" applyAlignment="1">
      <alignment vertical="center"/>
    </xf>
    <xf numFmtId="38" fontId="19" fillId="10" borderId="23" xfId="1" applyNumberFormat="1" applyFont="1" applyFill="1" applyBorder="1" applyAlignment="1">
      <alignment vertical="center"/>
    </xf>
    <xf numFmtId="38" fontId="19" fillId="10" borderId="8" xfId="0" applyNumberFormat="1" applyFont="1" applyFill="1" applyBorder="1" applyAlignment="1">
      <alignment vertical="center"/>
    </xf>
    <xf numFmtId="38" fontId="19" fillId="10" borderId="15" xfId="0" applyNumberFormat="1" applyFont="1" applyFill="1" applyBorder="1" applyAlignment="1">
      <alignment vertical="center"/>
    </xf>
    <xf numFmtId="38" fontId="19" fillId="10" borderId="1" xfId="0" applyNumberFormat="1" applyFont="1" applyFill="1" applyBorder="1" applyAlignment="1">
      <alignment vertical="center"/>
    </xf>
    <xf numFmtId="38" fontId="19" fillId="10" borderId="16" xfId="0" applyNumberFormat="1" applyFont="1" applyFill="1" applyBorder="1" applyAlignment="1">
      <alignment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 shrinkToFit="1"/>
    </xf>
    <xf numFmtId="0" fontId="5" fillId="0" borderId="29" xfId="0" applyFont="1" applyBorder="1"/>
    <xf numFmtId="0" fontId="5" fillId="0" borderId="30" xfId="0" applyFont="1" applyBorder="1"/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4" fillId="0" borderId="13" xfId="0" applyFont="1" applyBorder="1" applyAlignment="1"/>
    <xf numFmtId="5" fontId="4" fillId="0" borderId="0" xfId="0" applyNumberFormat="1" applyFont="1" applyBorder="1" applyAlignment="1">
      <alignment horizontal="center"/>
    </xf>
    <xf numFmtId="5" fontId="4" fillId="0" borderId="14" xfId="0" applyNumberFormat="1" applyFont="1" applyBorder="1" applyAlignment="1">
      <alignment horizontal="center"/>
    </xf>
    <xf numFmtId="0" fontId="4" fillId="0" borderId="21" xfId="0" applyFont="1" applyBorder="1"/>
    <xf numFmtId="0" fontId="4" fillId="0" borderId="5" xfId="0" applyFont="1" applyBorder="1"/>
    <xf numFmtId="9" fontId="4" fillId="0" borderId="5" xfId="5" applyFont="1" applyBorder="1" applyAlignment="1">
      <alignment horizontal="center"/>
    </xf>
    <xf numFmtId="9" fontId="4" fillId="0" borderId="20" xfId="5" applyFont="1" applyBorder="1" applyAlignment="1">
      <alignment horizont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5" fontId="4" fillId="0" borderId="0" xfId="0" applyNumberFormat="1" applyFont="1" applyBorder="1" applyAlignment="1">
      <alignment horizontal="center" vertical="center"/>
    </xf>
    <xf numFmtId="5" fontId="4" fillId="0" borderId="14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9" fontId="4" fillId="0" borderId="5" xfId="5" applyFont="1" applyBorder="1" applyAlignment="1">
      <alignment horizontal="center" vertical="center"/>
    </xf>
    <xf numFmtId="9" fontId="4" fillId="0" borderId="20" xfId="5" applyFont="1" applyBorder="1" applyAlignment="1">
      <alignment horizontal="center" vertical="center"/>
    </xf>
    <xf numFmtId="0" fontId="26" fillId="0" borderId="29" xfId="0" applyFont="1" applyBorder="1" applyAlignment="1">
      <alignment vertical="center"/>
    </xf>
    <xf numFmtId="0" fontId="5" fillId="0" borderId="30" xfId="0" applyFont="1" applyBorder="1" applyAlignment="1">
      <alignment horizontal="center" shrinkToFit="1"/>
    </xf>
    <xf numFmtId="0" fontId="5" fillId="0" borderId="30" xfId="0" applyFont="1" applyBorder="1" applyAlignment="1">
      <alignment horizontal="center"/>
    </xf>
    <xf numFmtId="0" fontId="4" fillId="0" borderId="31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5" fillId="0" borderId="0" xfId="0" applyFont="1" applyBorder="1" applyAlignment="1">
      <alignment horizontal="center" shrinkToFit="1"/>
    </xf>
    <xf numFmtId="0" fontId="5" fillId="0" borderId="14" xfId="0" applyFont="1" applyBorder="1" applyAlignment="1">
      <alignment vertical="center"/>
    </xf>
    <xf numFmtId="0" fontId="26" fillId="0" borderId="21" xfId="0" applyFont="1" applyBorder="1" applyAlignment="1">
      <alignment vertical="center"/>
    </xf>
    <xf numFmtId="0" fontId="5" fillId="0" borderId="5" xfId="0" applyFont="1" applyBorder="1" applyAlignment="1">
      <alignment horizontal="center" shrinkToFit="1"/>
    </xf>
    <xf numFmtId="0" fontId="5" fillId="0" borderId="2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38" fontId="4" fillId="11" borderId="22" xfId="0" applyNumberFormat="1" applyFont="1" applyFill="1" applyBorder="1"/>
    <xf numFmtId="38" fontId="4" fillId="11" borderId="1" xfId="0" applyNumberFormat="1" applyFont="1" applyFill="1" applyBorder="1" applyAlignment="1">
      <alignment horizontal="center"/>
    </xf>
    <xf numFmtId="38" fontId="4" fillId="11" borderId="23" xfId="0" applyNumberFormat="1" applyFont="1" applyFill="1" applyBorder="1" applyAlignment="1">
      <alignment horizontal="center"/>
    </xf>
    <xf numFmtId="0" fontId="4" fillId="11" borderId="22" xfId="0" applyFont="1" applyFill="1" applyBorder="1"/>
    <xf numFmtId="0" fontId="5" fillId="0" borderId="29" xfId="0" applyFont="1" applyBorder="1" applyAlignment="1"/>
    <xf numFmtId="167" fontId="5" fillId="0" borderId="11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6" fontId="25" fillId="9" borderId="0" xfId="0" applyNumberFormat="1" applyFont="1" applyFill="1" applyBorder="1" applyAlignment="1">
      <alignment horizontal="center"/>
    </xf>
    <xf numFmtId="0" fontId="15" fillId="9" borderId="5" xfId="0" applyFont="1" applyFill="1" applyBorder="1" applyAlignment="1">
      <alignment horizontal="center" vertical="center"/>
    </xf>
    <xf numFmtId="0" fontId="28" fillId="9" borderId="5" xfId="0" applyFont="1" applyFill="1" applyBorder="1" applyAlignment="1">
      <alignment horizontal="center" vertical="center"/>
    </xf>
    <xf numFmtId="167" fontId="5" fillId="0" borderId="30" xfId="0" applyNumberFormat="1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7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6" fontId="25" fillId="9" borderId="4" xfId="0" applyNumberFormat="1" applyFont="1" applyFill="1" applyBorder="1" applyAlignment="1">
      <alignment horizontal="center" vertical="center"/>
    </xf>
    <xf numFmtId="0" fontId="0" fillId="9" borderId="4" xfId="0" applyFill="1" applyBorder="1" applyAlignment="1">
      <alignment vertical="center"/>
    </xf>
    <xf numFmtId="166" fontId="25" fillId="9" borderId="0" xfId="0" applyNumberFormat="1" applyFont="1" applyFill="1" applyBorder="1" applyAlignment="1">
      <alignment horizontal="center" vertical="center"/>
    </xf>
    <xf numFmtId="0" fontId="27" fillId="9" borderId="0" xfId="0" applyFont="1" applyFill="1" applyAlignment="1">
      <alignment vertical="center"/>
    </xf>
  </cellXfs>
  <cellStyles count="306">
    <cellStyle name="Comma" xfId="1" builtinId="3"/>
    <cellStyle name="Currency" xfId="2" builtinId="4"/>
    <cellStyle name="Followed Hyperlink" xfId="4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Hyperlink" xfId="3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Normal" xfId="0" builtinId="0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H13" sqref="H13"/>
    </sheetView>
  </sheetViews>
  <sheetFormatPr baseColWidth="10" defaultColWidth="10.83203125" defaultRowHeight="13" x14ac:dyDescent="0"/>
  <cols>
    <col min="1" max="1" width="45.5" style="2" bestFit="1" customWidth="1"/>
    <col min="2" max="16384" width="10.83203125" style="2"/>
  </cols>
  <sheetData>
    <row r="1" spans="1:4" ht="17">
      <c r="A1" s="50" t="s">
        <v>58</v>
      </c>
    </row>
    <row r="2" spans="1:4" ht="17">
      <c r="A2" s="50" t="s">
        <v>59</v>
      </c>
    </row>
    <row r="3" spans="1:4" ht="17">
      <c r="A3" s="50" t="s">
        <v>133</v>
      </c>
    </row>
    <row r="7" spans="1:4" ht="15">
      <c r="A7" s="101"/>
      <c r="B7" s="130" t="s">
        <v>21</v>
      </c>
      <c r="C7" s="130" t="s">
        <v>22</v>
      </c>
      <c r="D7" s="130" t="s">
        <v>23</v>
      </c>
    </row>
    <row r="8" spans="1:4">
      <c r="B8" s="104"/>
      <c r="C8" s="104"/>
      <c r="D8" s="104"/>
    </row>
    <row r="9" spans="1:4">
      <c r="A9" s="121" t="s">
        <v>1</v>
      </c>
      <c r="B9" s="123"/>
      <c r="C9" s="123"/>
      <c r="D9" s="123"/>
    </row>
    <row r="10" spans="1:4">
      <c r="A10" s="170" t="s">
        <v>8</v>
      </c>
      <c r="B10" s="105"/>
      <c r="C10" s="105"/>
      <c r="D10" s="105"/>
    </row>
    <row r="11" spans="1:4">
      <c r="A11" s="94" t="s">
        <v>9</v>
      </c>
      <c r="B11" s="106">
        <f>+'Year 1'!$Q12</f>
        <v>600</v>
      </c>
      <c r="C11" s="106">
        <f>+'Year 2'!$Q12</f>
        <v>333.33333333333331</v>
      </c>
      <c r="D11" s="106">
        <f>+'Year 3'!$Q12</f>
        <v>1000.0000000000001</v>
      </c>
    </row>
    <row r="12" spans="1:4">
      <c r="A12" s="94" t="s">
        <v>10</v>
      </c>
      <c r="B12" s="106">
        <f>+'Year 1'!$Q13</f>
        <v>600</v>
      </c>
      <c r="C12" s="106">
        <f>+'Year 2'!$Q13</f>
        <v>333.33333333333331</v>
      </c>
      <c r="D12" s="106">
        <f>+'Year 3'!$Q13</f>
        <v>1000.0000000000001</v>
      </c>
    </row>
    <row r="13" spans="1:4">
      <c r="A13" s="94" t="s">
        <v>11</v>
      </c>
      <c r="B13" s="106">
        <f>+'Year 1'!$Q14</f>
        <v>660</v>
      </c>
      <c r="C13" s="106">
        <f>+'Year 2'!$Q14</f>
        <v>366.66666666666669</v>
      </c>
      <c r="D13" s="106">
        <f>+'Year 3'!$Q14</f>
        <v>1099.9999999999998</v>
      </c>
    </row>
    <row r="14" spans="1:4">
      <c r="A14" s="94" t="s">
        <v>12</v>
      </c>
      <c r="B14" s="106">
        <f>+'Year 1'!$Q15</f>
        <v>480</v>
      </c>
      <c r="C14" s="106">
        <f>+'Year 2'!$Q15</f>
        <v>266.66666666666669</v>
      </c>
      <c r="D14" s="106">
        <f>+'Year 3'!$Q15</f>
        <v>799.99999999999989</v>
      </c>
    </row>
    <row r="15" spans="1:4">
      <c r="A15" s="94" t="s">
        <v>13</v>
      </c>
      <c r="B15" s="106">
        <f>+'Year 1'!$Q16</f>
        <v>420</v>
      </c>
      <c r="C15" s="106">
        <f>+'Year 2'!$Q16</f>
        <v>233.33333333333334</v>
      </c>
      <c r="D15" s="106">
        <f>+'Year 3'!$Q16</f>
        <v>700.00000000000011</v>
      </c>
    </row>
    <row r="16" spans="1:4">
      <c r="A16" s="94" t="s">
        <v>14</v>
      </c>
      <c r="B16" s="106">
        <f>+'Year 1'!$Q17</f>
        <v>360</v>
      </c>
      <c r="C16" s="106">
        <f>+'Year 2'!$Q17</f>
        <v>200</v>
      </c>
      <c r="D16" s="106">
        <f>+'Year 3'!$Q17</f>
        <v>600</v>
      </c>
    </row>
    <row r="17" spans="1:4">
      <c r="A17" s="94" t="s">
        <v>15</v>
      </c>
      <c r="B17" s="105"/>
      <c r="C17" s="105"/>
      <c r="D17" s="106">
        <f>+'Year 3'!$Q18</f>
        <v>700.00000000000011</v>
      </c>
    </row>
    <row r="18" spans="1:4">
      <c r="A18" s="94" t="s">
        <v>16</v>
      </c>
      <c r="B18" s="105"/>
      <c r="C18" s="105"/>
      <c r="D18" s="106">
        <f>+'Year 3'!$Q19</f>
        <v>700.00000000000011</v>
      </c>
    </row>
    <row r="19" spans="1:4">
      <c r="A19" s="102"/>
      <c r="B19" s="105"/>
      <c r="C19" s="105"/>
      <c r="D19" s="105"/>
    </row>
    <row r="20" spans="1:4">
      <c r="A20" s="3" t="s">
        <v>111</v>
      </c>
      <c r="B20" s="106">
        <f>+'Year 1'!E21</f>
        <v>1000</v>
      </c>
      <c r="C20" s="105"/>
      <c r="D20" s="105"/>
    </row>
    <row r="21" spans="1:4">
      <c r="A21" s="4"/>
      <c r="B21" s="106"/>
      <c r="C21" s="105"/>
      <c r="D21" s="105"/>
    </row>
    <row r="22" spans="1:4">
      <c r="A22" s="169" t="s">
        <v>17</v>
      </c>
      <c r="B22" s="105"/>
      <c r="C22" s="105"/>
      <c r="D22" s="105"/>
    </row>
    <row r="23" spans="1:4">
      <c r="A23" s="95" t="s">
        <v>9</v>
      </c>
      <c r="B23" s="106">
        <f>+'Year 1'!$Q24</f>
        <v>150</v>
      </c>
      <c r="C23" s="106">
        <f>+'Year 2'!$Q23</f>
        <v>150</v>
      </c>
      <c r="D23" s="106">
        <f>+'Year 3'!$Q23</f>
        <v>180</v>
      </c>
    </row>
    <row r="24" spans="1:4">
      <c r="A24" s="95" t="s">
        <v>10</v>
      </c>
      <c r="B24" s="106">
        <f>+'Year 1'!$Q25</f>
        <v>199.99999999999997</v>
      </c>
      <c r="C24" s="106">
        <f>+'Year 2'!$Q24</f>
        <v>200</v>
      </c>
      <c r="D24" s="106">
        <f>+'Year 3'!$Q24</f>
        <v>240</v>
      </c>
    </row>
    <row r="25" spans="1:4">
      <c r="A25" s="103"/>
      <c r="B25" s="105"/>
      <c r="C25" s="105"/>
      <c r="D25" s="105"/>
    </row>
    <row r="26" spans="1:4">
      <c r="A26" s="94" t="s">
        <v>18</v>
      </c>
      <c r="B26" s="106">
        <f>+'Year 1'!$Q27</f>
        <v>0</v>
      </c>
      <c r="C26" s="106">
        <f>+'Year 2'!$Q26</f>
        <v>0</v>
      </c>
      <c r="D26" s="106">
        <f>+'Year 3'!$Q26</f>
        <v>1700</v>
      </c>
    </row>
    <row r="27" spans="1:4">
      <c r="A27" s="94"/>
      <c r="B27" s="106"/>
      <c r="C27" s="106"/>
      <c r="D27" s="106"/>
    </row>
    <row r="28" spans="1:4">
      <c r="A28" s="96" t="s">
        <v>19</v>
      </c>
      <c r="B28" s="105"/>
      <c r="C28" s="105"/>
      <c r="D28" s="105"/>
    </row>
    <row r="29" spans="1:4">
      <c r="A29" s="94" t="s">
        <v>20</v>
      </c>
      <c r="B29" s="106">
        <f>+'Year 1'!$Q30</f>
        <v>0</v>
      </c>
      <c r="C29" s="106">
        <f>+'Year 2'!$Q29</f>
        <v>0</v>
      </c>
      <c r="D29" s="106">
        <f>+'Year 3'!$Q29</f>
        <v>7016.0000000000009</v>
      </c>
    </row>
    <row r="30" spans="1:4">
      <c r="A30" s="94" t="s">
        <v>120</v>
      </c>
      <c r="B30" s="105"/>
      <c r="C30" s="105"/>
      <c r="D30" s="106">
        <f>+'Year 3'!$Q30</f>
        <v>1403.2000000000005</v>
      </c>
    </row>
    <row r="31" spans="1:4">
      <c r="A31" s="126" t="s">
        <v>135</v>
      </c>
      <c r="B31" s="127">
        <f>SUM(B11:B30)</f>
        <v>4470</v>
      </c>
      <c r="C31" s="127">
        <f>SUM(C11:C30)</f>
        <v>2083.333333333333</v>
      </c>
      <c r="D31" s="127">
        <f>SUM(D11:D30)</f>
        <v>17139.2</v>
      </c>
    </row>
    <row r="32" spans="1:4">
      <c r="A32" s="94"/>
      <c r="B32" s="106"/>
      <c r="C32" s="106"/>
      <c r="D32" s="106"/>
    </row>
    <row r="33" spans="1:4">
      <c r="A33" s="120" t="s">
        <v>2</v>
      </c>
      <c r="B33" s="122"/>
      <c r="C33" s="122"/>
      <c r="D33" s="122"/>
    </row>
    <row r="34" spans="1:4">
      <c r="A34" s="97" t="s">
        <v>110</v>
      </c>
      <c r="B34" s="105"/>
      <c r="C34" s="105"/>
      <c r="D34" s="105"/>
    </row>
    <row r="35" spans="1:4">
      <c r="A35" s="98" t="s">
        <v>76</v>
      </c>
      <c r="B35" s="106">
        <f>+'Year 1'!$Q36</f>
        <v>0</v>
      </c>
      <c r="C35" s="106">
        <f>+'Year 2'!$Q35</f>
        <v>0</v>
      </c>
      <c r="D35" s="106">
        <f>+'Year 3'!$Q35</f>
        <v>5000</v>
      </c>
    </row>
    <row r="36" spans="1:4">
      <c r="A36" s="98" t="s">
        <v>75</v>
      </c>
      <c r="B36" s="106">
        <f>+'Year 1'!$Q37</f>
        <v>350.00000000000006</v>
      </c>
      <c r="C36" s="106">
        <f>+'Year 2'!$Q36</f>
        <v>116.66666666666667</v>
      </c>
      <c r="D36" s="106">
        <f>+'Year 3'!$Q36</f>
        <v>399.99999999999994</v>
      </c>
    </row>
    <row r="37" spans="1:4">
      <c r="A37" s="98" t="s">
        <v>69</v>
      </c>
      <c r="B37" s="106">
        <f>+'Year 1'!$Q38</f>
        <v>270</v>
      </c>
      <c r="C37" s="106">
        <f>+'Year 2'!$Q37</f>
        <v>90</v>
      </c>
      <c r="D37" s="106">
        <f>+'Year 3'!$Q37</f>
        <v>270</v>
      </c>
    </row>
    <row r="38" spans="1:4">
      <c r="A38" s="98" t="s">
        <v>70</v>
      </c>
      <c r="B38" s="106">
        <f>+'Year 1'!$Q39</f>
        <v>0</v>
      </c>
      <c r="C38" s="106">
        <f>+'Year 2'!$Q38</f>
        <v>166.66666666666666</v>
      </c>
      <c r="D38" s="106">
        <f>+'Year 3'!$Q38</f>
        <v>500.00000000000006</v>
      </c>
    </row>
    <row r="39" spans="1:4">
      <c r="A39" s="98" t="s">
        <v>71</v>
      </c>
      <c r="B39" s="106">
        <f>+'Year 1'!$Q40</f>
        <v>0</v>
      </c>
      <c r="C39" s="106">
        <f>+'Year 2'!$Q39</f>
        <v>800</v>
      </c>
      <c r="D39" s="106">
        <f>+'Year 3'!$Q39</f>
        <v>2400</v>
      </c>
    </row>
    <row r="40" spans="1:4">
      <c r="A40" s="98" t="s">
        <v>72</v>
      </c>
      <c r="B40" s="106">
        <f>+'Year 1'!$Q41</f>
        <v>1700</v>
      </c>
      <c r="C40" s="106">
        <f>+'Year 2'!$Q40</f>
        <v>566.66666666666663</v>
      </c>
      <c r="D40" s="106">
        <f>+'Year 3'!$Q40</f>
        <v>1800</v>
      </c>
    </row>
    <row r="41" spans="1:4">
      <c r="A41" s="98" t="s">
        <v>24</v>
      </c>
      <c r="B41" s="106">
        <f>+'Year 1'!$Q42</f>
        <v>0</v>
      </c>
      <c r="C41" s="106">
        <f>+'Year 2'!$Q41</f>
        <v>500</v>
      </c>
      <c r="D41" s="106">
        <f>+'Year 3'!$Q41</f>
        <v>1500</v>
      </c>
    </row>
    <row r="42" spans="1:4">
      <c r="A42" s="98" t="s">
        <v>73</v>
      </c>
      <c r="B42" s="106">
        <f>+'Year 1'!$Q43</f>
        <v>300</v>
      </c>
      <c r="C42" s="106">
        <f>+'Year 2'!$Q42</f>
        <v>100</v>
      </c>
      <c r="D42" s="106">
        <f>+'Year 3'!$Q42</f>
        <v>300</v>
      </c>
    </row>
    <row r="43" spans="1:4">
      <c r="A43" s="98" t="s">
        <v>74</v>
      </c>
      <c r="B43" s="106">
        <f>+'Year 1'!$Q44</f>
        <v>600</v>
      </c>
      <c r="C43" s="106">
        <f>+'Year 2'!$Q43</f>
        <v>200</v>
      </c>
      <c r="D43" s="106">
        <f>+'Year 3'!$Q43</f>
        <v>600</v>
      </c>
    </row>
    <row r="44" spans="1:4">
      <c r="A44" s="98" t="s">
        <v>125</v>
      </c>
      <c r="B44" s="106">
        <f>+'Year 1'!$Q45</f>
        <v>0</v>
      </c>
      <c r="C44" s="106">
        <f>+'Year 2'!$Q44</f>
        <v>0</v>
      </c>
      <c r="D44" s="106">
        <f>+'Year 3'!$Q44</f>
        <v>0</v>
      </c>
    </row>
    <row r="45" spans="1:4">
      <c r="A45" s="93"/>
      <c r="B45" s="105"/>
      <c r="C45" s="105"/>
      <c r="D45" s="105"/>
    </row>
    <row r="46" spans="1:4">
      <c r="A46" s="126" t="s">
        <v>3</v>
      </c>
      <c r="B46" s="127">
        <f>SUM(B35:B45)</f>
        <v>3220</v>
      </c>
      <c r="C46" s="127">
        <f>SUM(C35:C45)</f>
        <v>2540</v>
      </c>
      <c r="D46" s="127">
        <f>SUM(D35:D45)</f>
        <v>12770</v>
      </c>
    </row>
    <row r="47" spans="1:4">
      <c r="A47" s="94"/>
      <c r="B47" s="106"/>
      <c r="C47" s="106"/>
      <c r="D47" s="106"/>
    </row>
    <row r="48" spans="1:4">
      <c r="A48" s="99"/>
      <c r="B48" s="105"/>
      <c r="C48" s="105"/>
      <c r="D48" s="105"/>
    </row>
    <row r="49" spans="1:4">
      <c r="A49" s="124" t="s">
        <v>4</v>
      </c>
      <c r="B49" s="125">
        <v>0</v>
      </c>
      <c r="C49" s="125">
        <f>+B51</f>
        <v>1250</v>
      </c>
      <c r="D49" s="125">
        <f>+C51</f>
        <v>793.33333333333303</v>
      </c>
    </row>
    <row r="50" spans="1:4">
      <c r="A50" s="94" t="s">
        <v>130</v>
      </c>
      <c r="B50" s="106">
        <f>+'Year 1'!$Q48</f>
        <v>1250</v>
      </c>
      <c r="C50" s="106">
        <f>+'Year 2'!$Q47</f>
        <v>-456.66666666666697</v>
      </c>
      <c r="D50" s="106">
        <f>+'Year 3'!$Q47</f>
        <v>4369.2000000000007</v>
      </c>
    </row>
    <row r="51" spans="1:4" ht="14" thickBot="1">
      <c r="A51" s="128" t="s">
        <v>6</v>
      </c>
      <c r="B51" s="129">
        <f>+B49+B50</f>
        <v>1250</v>
      </c>
      <c r="C51" s="129">
        <f>+C49+C50</f>
        <v>793.33333333333303</v>
      </c>
      <c r="D51" s="129">
        <f>+D49+D50</f>
        <v>5162.5333333333338</v>
      </c>
    </row>
    <row r="52" spans="1:4" ht="14" thickTop="1">
      <c r="A52" s="100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Y69"/>
  <sheetViews>
    <sheetView workbookViewId="0">
      <pane ySplit="8" topLeftCell="A9" activePane="bottomLeft" state="frozen"/>
      <selection pane="bottomLeft" activeCell="E20" sqref="E20"/>
    </sheetView>
  </sheetViews>
  <sheetFormatPr baseColWidth="10" defaultColWidth="10.83203125" defaultRowHeight="13" x14ac:dyDescent="0"/>
  <cols>
    <col min="1" max="1" width="38.83203125" style="2" bestFit="1" customWidth="1"/>
    <col min="2" max="2" width="6.83203125" style="16" customWidth="1"/>
    <col min="3" max="16" width="9.83203125" style="2" customWidth="1"/>
    <col min="17" max="17" width="9.83203125" style="8" customWidth="1"/>
    <col min="18" max="18" width="3.83203125" style="2" customWidth="1"/>
    <col min="19" max="19" width="7" style="2" bestFit="1" customWidth="1"/>
    <col min="20" max="20" width="9" style="2" bestFit="1" customWidth="1"/>
    <col min="21" max="21" width="8.33203125" style="2" customWidth="1"/>
    <col min="22" max="16384" width="10.83203125" style="2"/>
  </cols>
  <sheetData>
    <row r="1" spans="1:21" ht="18" thickBot="1">
      <c r="A1" s="50" t="s">
        <v>58</v>
      </c>
      <c r="B1" s="58"/>
    </row>
    <row r="2" spans="1:21" ht="18" thickBot="1">
      <c r="A2" s="50" t="s">
        <v>59</v>
      </c>
      <c r="B2" s="58"/>
      <c r="C2" s="90" t="s">
        <v>63</v>
      </c>
      <c r="D2" s="8"/>
      <c r="E2" s="287" t="s">
        <v>62</v>
      </c>
      <c r="F2" s="288"/>
      <c r="G2" s="288"/>
      <c r="H2" s="289" t="s">
        <v>8</v>
      </c>
      <c r="I2" s="290" t="s">
        <v>17</v>
      </c>
      <c r="J2" s="8"/>
      <c r="K2" s="284" t="s">
        <v>86</v>
      </c>
      <c r="L2" s="285"/>
      <c r="M2" s="286" t="s">
        <v>87</v>
      </c>
      <c r="N2" s="324">
        <v>43191</v>
      </c>
      <c r="O2" s="325"/>
    </row>
    <row r="3" spans="1:21">
      <c r="E3" s="291" t="s">
        <v>61</v>
      </c>
      <c r="F3" s="55"/>
      <c r="G3" s="55"/>
      <c r="H3" s="292">
        <v>60</v>
      </c>
      <c r="I3" s="293">
        <v>25</v>
      </c>
    </row>
    <row r="4" spans="1:21" ht="17">
      <c r="A4" s="50" t="s">
        <v>21</v>
      </c>
      <c r="B4" s="58"/>
      <c r="E4" s="54"/>
      <c r="F4" s="55"/>
      <c r="G4" s="55"/>
      <c r="H4" s="55"/>
      <c r="I4" s="56"/>
    </row>
    <row r="5" spans="1:21" ht="14" thickBot="1">
      <c r="E5" s="294" t="s">
        <v>64</v>
      </c>
      <c r="F5" s="295"/>
      <c r="G5" s="295"/>
      <c r="H5" s="296">
        <v>0.8</v>
      </c>
      <c r="I5" s="297">
        <v>0.2</v>
      </c>
    </row>
    <row r="6" spans="1:21">
      <c r="H6" s="17"/>
      <c r="I6" s="17"/>
    </row>
    <row r="7" spans="1:21" ht="16" thickBot="1">
      <c r="E7" s="326" t="s">
        <v>21</v>
      </c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212"/>
      <c r="S7" s="327" t="s">
        <v>21</v>
      </c>
      <c r="T7" s="328"/>
      <c r="U7" s="328"/>
    </row>
    <row r="8" spans="1:21" ht="40" thickBot="1">
      <c r="A8" s="108"/>
      <c r="B8" s="109" t="s">
        <v>112</v>
      </c>
      <c r="C8" s="110" t="s">
        <v>60</v>
      </c>
      <c r="D8" s="111" t="s">
        <v>61</v>
      </c>
      <c r="E8" s="161" t="s">
        <v>25</v>
      </c>
      <c r="F8" s="162" t="s">
        <v>26</v>
      </c>
      <c r="G8" s="162" t="s">
        <v>27</v>
      </c>
      <c r="H8" s="162" t="s">
        <v>28</v>
      </c>
      <c r="I8" s="162" t="s">
        <v>29</v>
      </c>
      <c r="J8" s="162" t="s">
        <v>30</v>
      </c>
      <c r="K8" s="162" t="s">
        <v>31</v>
      </c>
      <c r="L8" s="162" t="s">
        <v>32</v>
      </c>
      <c r="M8" s="162" t="s">
        <v>33</v>
      </c>
      <c r="N8" s="162" t="s">
        <v>34</v>
      </c>
      <c r="O8" s="162" t="s">
        <v>35</v>
      </c>
      <c r="P8" s="163" t="s">
        <v>36</v>
      </c>
      <c r="Q8" s="213" t="s">
        <v>0</v>
      </c>
      <c r="S8" s="171" t="s">
        <v>8</v>
      </c>
      <c r="T8" s="172" t="s">
        <v>17</v>
      </c>
      <c r="U8" s="209" t="s">
        <v>65</v>
      </c>
    </row>
    <row r="9" spans="1:21">
      <c r="A9" s="9"/>
      <c r="B9" s="19"/>
      <c r="C9" s="10"/>
      <c r="D9" s="10"/>
      <c r="E9" s="164"/>
      <c r="F9" s="55"/>
      <c r="G9" s="55"/>
      <c r="H9" s="55"/>
      <c r="I9" s="55"/>
      <c r="J9" s="55"/>
      <c r="K9" s="55"/>
      <c r="L9" s="55"/>
      <c r="M9" s="55"/>
      <c r="N9" s="55"/>
      <c r="O9" s="55"/>
      <c r="P9" s="40"/>
      <c r="Q9" s="214"/>
      <c r="S9" s="54"/>
      <c r="T9" s="55"/>
      <c r="U9" s="56"/>
    </row>
    <row r="10" spans="1:21" s="8" customFormat="1">
      <c r="A10" s="174" t="s">
        <v>1</v>
      </c>
      <c r="B10" s="175"/>
      <c r="C10" s="176"/>
      <c r="D10" s="176"/>
      <c r="E10" s="177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9"/>
      <c r="Q10" s="215"/>
      <c r="R10" s="178"/>
      <c r="S10" s="180"/>
      <c r="T10" s="178"/>
      <c r="U10" s="181"/>
    </row>
    <row r="11" spans="1:21">
      <c r="A11" s="119" t="s">
        <v>8</v>
      </c>
      <c r="B11" s="59"/>
      <c r="C11" s="11"/>
      <c r="D11" s="11"/>
      <c r="E11" s="7"/>
      <c r="F11" s="6"/>
      <c r="G11" s="6"/>
      <c r="H11" s="6"/>
      <c r="I11" s="6"/>
      <c r="J11" s="6"/>
      <c r="K11" s="6"/>
      <c r="L11" s="6"/>
      <c r="M11" s="6"/>
      <c r="N11" s="6"/>
      <c r="O11" s="6"/>
      <c r="P11" s="165"/>
      <c r="Q11" s="216"/>
      <c r="R11" s="6"/>
      <c r="S11" s="54"/>
      <c r="T11" s="55"/>
      <c r="U11" s="56"/>
    </row>
    <row r="12" spans="1:21">
      <c r="A12" s="3" t="s">
        <v>9</v>
      </c>
      <c r="B12" s="19">
        <f>+$B$57</f>
        <v>3</v>
      </c>
      <c r="C12" s="19">
        <v>10</v>
      </c>
      <c r="D12" s="4">
        <f t="shared" ref="D12:D17" si="0">+C12*$H$3</f>
        <v>600</v>
      </c>
      <c r="E12" s="158">
        <f>+$D12/12</f>
        <v>50</v>
      </c>
      <c r="F12" s="72">
        <f t="shared" ref="F12:P12" si="1">+$D12/12</f>
        <v>50</v>
      </c>
      <c r="G12" s="72">
        <f t="shared" si="1"/>
        <v>50</v>
      </c>
      <c r="H12" s="72">
        <f t="shared" si="1"/>
        <v>50</v>
      </c>
      <c r="I12" s="72">
        <f t="shared" si="1"/>
        <v>50</v>
      </c>
      <c r="J12" s="72">
        <f t="shared" si="1"/>
        <v>50</v>
      </c>
      <c r="K12" s="72">
        <f t="shared" si="1"/>
        <v>50</v>
      </c>
      <c r="L12" s="72">
        <f t="shared" si="1"/>
        <v>50</v>
      </c>
      <c r="M12" s="72">
        <f t="shared" si="1"/>
        <v>50</v>
      </c>
      <c r="N12" s="72">
        <f t="shared" si="1"/>
        <v>50</v>
      </c>
      <c r="O12" s="72">
        <f t="shared" si="1"/>
        <v>50</v>
      </c>
      <c r="P12" s="159">
        <f t="shared" si="1"/>
        <v>50</v>
      </c>
      <c r="Q12" s="217">
        <f t="shared" ref="Q12:Q44" si="2">SUM(E12:P12)</f>
        <v>600</v>
      </c>
      <c r="R12" s="4"/>
      <c r="S12" s="79">
        <f>+Q12</f>
        <v>600</v>
      </c>
      <c r="T12" s="80"/>
      <c r="U12" s="81">
        <f t="shared" ref="U12:U17" si="3">SUM(S12:T12)</f>
        <v>600</v>
      </c>
    </row>
    <row r="13" spans="1:21">
      <c r="A13" s="3" t="s">
        <v>10</v>
      </c>
      <c r="B13" s="19">
        <f t="shared" ref="B13:B17" si="4">+$B$57</f>
        <v>3</v>
      </c>
      <c r="C13" s="19">
        <v>10</v>
      </c>
      <c r="D13" s="4">
        <f t="shared" si="0"/>
        <v>600</v>
      </c>
      <c r="E13" s="158">
        <f t="shared" ref="E13:P17" si="5">+$D13/12</f>
        <v>50</v>
      </c>
      <c r="F13" s="72">
        <f t="shared" si="5"/>
        <v>50</v>
      </c>
      <c r="G13" s="72">
        <f t="shared" si="5"/>
        <v>50</v>
      </c>
      <c r="H13" s="72">
        <f t="shared" si="5"/>
        <v>50</v>
      </c>
      <c r="I13" s="72">
        <f t="shared" si="5"/>
        <v>50</v>
      </c>
      <c r="J13" s="72">
        <f t="shared" si="5"/>
        <v>50</v>
      </c>
      <c r="K13" s="72">
        <f t="shared" si="5"/>
        <v>50</v>
      </c>
      <c r="L13" s="72">
        <f t="shared" si="5"/>
        <v>50</v>
      </c>
      <c r="M13" s="72">
        <f t="shared" si="5"/>
        <v>50</v>
      </c>
      <c r="N13" s="72">
        <f t="shared" si="5"/>
        <v>50</v>
      </c>
      <c r="O13" s="72">
        <f t="shared" si="5"/>
        <v>50</v>
      </c>
      <c r="P13" s="159">
        <f t="shared" si="5"/>
        <v>50</v>
      </c>
      <c r="Q13" s="217">
        <f t="shared" si="2"/>
        <v>600</v>
      </c>
      <c r="R13" s="4"/>
      <c r="S13" s="79">
        <f t="shared" ref="S13:S17" si="6">+Q13</f>
        <v>600</v>
      </c>
      <c r="T13" s="80"/>
      <c r="U13" s="81">
        <f t="shared" si="3"/>
        <v>600</v>
      </c>
    </row>
    <row r="14" spans="1:21">
      <c r="A14" s="3" t="s">
        <v>11</v>
      </c>
      <c r="B14" s="19">
        <f t="shared" si="4"/>
        <v>3</v>
      </c>
      <c r="C14" s="19">
        <v>11</v>
      </c>
      <c r="D14" s="4">
        <f t="shared" si="0"/>
        <v>660</v>
      </c>
      <c r="E14" s="158">
        <f t="shared" si="5"/>
        <v>55</v>
      </c>
      <c r="F14" s="72">
        <f t="shared" si="5"/>
        <v>55</v>
      </c>
      <c r="G14" s="72">
        <f t="shared" si="5"/>
        <v>55</v>
      </c>
      <c r="H14" s="72">
        <f t="shared" si="5"/>
        <v>55</v>
      </c>
      <c r="I14" s="72">
        <f t="shared" si="5"/>
        <v>55</v>
      </c>
      <c r="J14" s="72">
        <f t="shared" si="5"/>
        <v>55</v>
      </c>
      <c r="K14" s="72">
        <f t="shared" si="5"/>
        <v>55</v>
      </c>
      <c r="L14" s="72">
        <f t="shared" si="5"/>
        <v>55</v>
      </c>
      <c r="M14" s="72">
        <f t="shared" si="5"/>
        <v>55</v>
      </c>
      <c r="N14" s="72">
        <f t="shared" si="5"/>
        <v>55</v>
      </c>
      <c r="O14" s="72">
        <f t="shared" si="5"/>
        <v>55</v>
      </c>
      <c r="P14" s="159">
        <f t="shared" si="5"/>
        <v>55</v>
      </c>
      <c r="Q14" s="217">
        <f t="shared" si="2"/>
        <v>660</v>
      </c>
      <c r="R14" s="4"/>
      <c r="S14" s="79">
        <f t="shared" si="6"/>
        <v>660</v>
      </c>
      <c r="T14" s="80"/>
      <c r="U14" s="81">
        <f t="shared" si="3"/>
        <v>660</v>
      </c>
    </row>
    <row r="15" spans="1:21">
      <c r="A15" s="3" t="s">
        <v>12</v>
      </c>
      <c r="B15" s="19">
        <f t="shared" si="4"/>
        <v>3</v>
      </c>
      <c r="C15" s="19">
        <v>8</v>
      </c>
      <c r="D15" s="4">
        <f t="shared" si="0"/>
        <v>480</v>
      </c>
      <c r="E15" s="158">
        <f t="shared" si="5"/>
        <v>40</v>
      </c>
      <c r="F15" s="72">
        <f t="shared" si="5"/>
        <v>40</v>
      </c>
      <c r="G15" s="72">
        <f t="shared" si="5"/>
        <v>40</v>
      </c>
      <c r="H15" s="72">
        <f t="shared" si="5"/>
        <v>40</v>
      </c>
      <c r="I15" s="72">
        <f t="shared" si="5"/>
        <v>40</v>
      </c>
      <c r="J15" s="72">
        <f t="shared" si="5"/>
        <v>40</v>
      </c>
      <c r="K15" s="72">
        <f t="shared" si="5"/>
        <v>40</v>
      </c>
      <c r="L15" s="72">
        <f t="shared" si="5"/>
        <v>40</v>
      </c>
      <c r="M15" s="72">
        <f t="shared" si="5"/>
        <v>40</v>
      </c>
      <c r="N15" s="72">
        <f t="shared" si="5"/>
        <v>40</v>
      </c>
      <c r="O15" s="72">
        <f t="shared" si="5"/>
        <v>40</v>
      </c>
      <c r="P15" s="159">
        <f t="shared" si="5"/>
        <v>40</v>
      </c>
      <c r="Q15" s="217">
        <f t="shared" si="2"/>
        <v>480</v>
      </c>
      <c r="R15" s="4"/>
      <c r="S15" s="79">
        <f t="shared" si="6"/>
        <v>480</v>
      </c>
      <c r="T15" s="80"/>
      <c r="U15" s="81">
        <f t="shared" si="3"/>
        <v>480</v>
      </c>
    </row>
    <row r="16" spans="1:21">
      <c r="A16" s="3" t="s">
        <v>13</v>
      </c>
      <c r="B16" s="19">
        <f t="shared" si="4"/>
        <v>3</v>
      </c>
      <c r="C16" s="19">
        <v>7</v>
      </c>
      <c r="D16" s="4">
        <f t="shared" si="0"/>
        <v>420</v>
      </c>
      <c r="E16" s="158">
        <f t="shared" si="5"/>
        <v>35</v>
      </c>
      <c r="F16" s="72">
        <f t="shared" si="5"/>
        <v>35</v>
      </c>
      <c r="G16" s="72">
        <f t="shared" si="5"/>
        <v>35</v>
      </c>
      <c r="H16" s="72">
        <f t="shared" si="5"/>
        <v>35</v>
      </c>
      <c r="I16" s="72">
        <f t="shared" si="5"/>
        <v>35</v>
      </c>
      <c r="J16" s="72">
        <f t="shared" si="5"/>
        <v>35</v>
      </c>
      <c r="K16" s="72">
        <f t="shared" si="5"/>
        <v>35</v>
      </c>
      <c r="L16" s="72">
        <f t="shared" si="5"/>
        <v>35</v>
      </c>
      <c r="M16" s="72">
        <f t="shared" si="5"/>
        <v>35</v>
      </c>
      <c r="N16" s="72">
        <f t="shared" si="5"/>
        <v>35</v>
      </c>
      <c r="O16" s="72">
        <f t="shared" si="5"/>
        <v>35</v>
      </c>
      <c r="P16" s="159">
        <f t="shared" si="5"/>
        <v>35</v>
      </c>
      <c r="Q16" s="217">
        <f t="shared" si="2"/>
        <v>420</v>
      </c>
      <c r="R16" s="4"/>
      <c r="S16" s="79">
        <f t="shared" si="6"/>
        <v>420</v>
      </c>
      <c r="T16" s="80"/>
      <c r="U16" s="81">
        <f t="shared" si="3"/>
        <v>420</v>
      </c>
    </row>
    <row r="17" spans="1:25">
      <c r="A17" s="3" t="s">
        <v>14</v>
      </c>
      <c r="B17" s="19">
        <f t="shared" si="4"/>
        <v>3</v>
      </c>
      <c r="C17" s="19">
        <v>6</v>
      </c>
      <c r="D17" s="4">
        <f t="shared" si="0"/>
        <v>360</v>
      </c>
      <c r="E17" s="158">
        <f t="shared" si="5"/>
        <v>30</v>
      </c>
      <c r="F17" s="72">
        <f t="shared" si="5"/>
        <v>30</v>
      </c>
      <c r="G17" s="72">
        <f t="shared" si="5"/>
        <v>30</v>
      </c>
      <c r="H17" s="72">
        <f t="shared" si="5"/>
        <v>30</v>
      </c>
      <c r="I17" s="72">
        <f t="shared" si="5"/>
        <v>30</v>
      </c>
      <c r="J17" s="72">
        <f t="shared" si="5"/>
        <v>30</v>
      </c>
      <c r="K17" s="72">
        <f t="shared" si="5"/>
        <v>30</v>
      </c>
      <c r="L17" s="72">
        <f t="shared" si="5"/>
        <v>30</v>
      </c>
      <c r="M17" s="72">
        <f t="shared" si="5"/>
        <v>30</v>
      </c>
      <c r="N17" s="72">
        <f t="shared" si="5"/>
        <v>30</v>
      </c>
      <c r="O17" s="72">
        <f t="shared" si="5"/>
        <v>30</v>
      </c>
      <c r="P17" s="159">
        <f t="shared" si="5"/>
        <v>30</v>
      </c>
      <c r="Q17" s="217">
        <f t="shared" si="2"/>
        <v>360</v>
      </c>
      <c r="R17" s="4"/>
      <c r="S17" s="79">
        <f t="shared" si="6"/>
        <v>360</v>
      </c>
      <c r="T17" s="80"/>
      <c r="U17" s="81">
        <f t="shared" si="3"/>
        <v>360</v>
      </c>
      <c r="Y17" s="173"/>
    </row>
    <row r="18" spans="1:25">
      <c r="A18" s="3" t="s">
        <v>15</v>
      </c>
      <c r="B18" s="19"/>
      <c r="C18" s="19"/>
      <c r="D18" s="4"/>
      <c r="E18" s="158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159"/>
      <c r="Q18" s="217"/>
      <c r="R18" s="4"/>
      <c r="S18" s="79"/>
      <c r="T18" s="80"/>
      <c r="U18" s="81"/>
    </row>
    <row r="19" spans="1:25">
      <c r="A19" s="3" t="s">
        <v>16</v>
      </c>
      <c r="B19" s="19"/>
      <c r="C19" s="19"/>
      <c r="D19" s="4"/>
      <c r="E19" s="158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159"/>
      <c r="Q19" s="217"/>
      <c r="R19" s="4"/>
      <c r="S19" s="79"/>
      <c r="T19" s="80"/>
      <c r="U19" s="81"/>
    </row>
    <row r="20" spans="1:25">
      <c r="A20" s="319" t="s">
        <v>66</v>
      </c>
      <c r="B20" s="320"/>
      <c r="C20" s="321">
        <f>SUM(C12:C19)</f>
        <v>52</v>
      </c>
      <c r="D20" s="4"/>
      <c r="E20" s="158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159"/>
      <c r="Q20" s="217"/>
      <c r="R20" s="4"/>
      <c r="S20" s="79"/>
      <c r="T20" s="80"/>
      <c r="U20" s="81"/>
    </row>
    <row r="21" spans="1:25">
      <c r="A21" s="3" t="s">
        <v>111</v>
      </c>
      <c r="B21" s="168" t="s">
        <v>134</v>
      </c>
      <c r="C21" s="19"/>
      <c r="D21" s="4"/>
      <c r="E21" s="158">
        <v>1000</v>
      </c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159"/>
      <c r="Q21" s="217">
        <f>SUM(E21:P21)</f>
        <v>1000</v>
      </c>
      <c r="R21" s="4"/>
      <c r="S21" s="79">
        <f>+Q21</f>
        <v>1000</v>
      </c>
      <c r="T21" s="80"/>
      <c r="U21" s="81">
        <f>SUM(S21:T21)</f>
        <v>1000</v>
      </c>
    </row>
    <row r="22" spans="1:25">
      <c r="A22" s="3"/>
      <c r="B22" s="19"/>
      <c r="C22" s="19"/>
      <c r="D22" s="4"/>
      <c r="E22" s="158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159"/>
      <c r="Q22" s="217"/>
      <c r="R22" s="4"/>
      <c r="S22" s="79"/>
      <c r="T22" s="80"/>
      <c r="U22" s="81"/>
    </row>
    <row r="23" spans="1:25">
      <c r="A23" s="118" t="s">
        <v>17</v>
      </c>
      <c r="B23" s="59"/>
      <c r="C23" s="19"/>
      <c r="D23" s="4"/>
      <c r="E23" s="158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159"/>
      <c r="Q23" s="217"/>
      <c r="R23" s="4"/>
      <c r="S23" s="79"/>
      <c r="T23" s="80"/>
      <c r="U23" s="81"/>
    </row>
    <row r="24" spans="1:25">
      <c r="A24" s="3" t="s">
        <v>9</v>
      </c>
      <c r="B24" s="19">
        <f t="shared" ref="B24:B25" si="7">+$B$57</f>
        <v>3</v>
      </c>
      <c r="C24" s="19">
        <v>6</v>
      </c>
      <c r="D24" s="4">
        <f>+C24*$I$3</f>
        <v>150</v>
      </c>
      <c r="E24" s="158">
        <f t="shared" ref="E24:P25" si="8">+$D24/12</f>
        <v>12.5</v>
      </c>
      <c r="F24" s="72">
        <f t="shared" si="8"/>
        <v>12.5</v>
      </c>
      <c r="G24" s="72">
        <f t="shared" si="8"/>
        <v>12.5</v>
      </c>
      <c r="H24" s="72">
        <f t="shared" si="8"/>
        <v>12.5</v>
      </c>
      <c r="I24" s="72">
        <f t="shared" si="8"/>
        <v>12.5</v>
      </c>
      <c r="J24" s="72">
        <f t="shared" si="8"/>
        <v>12.5</v>
      </c>
      <c r="K24" s="72">
        <f t="shared" si="8"/>
        <v>12.5</v>
      </c>
      <c r="L24" s="72">
        <f t="shared" si="8"/>
        <v>12.5</v>
      </c>
      <c r="M24" s="72">
        <f t="shared" si="8"/>
        <v>12.5</v>
      </c>
      <c r="N24" s="72">
        <f t="shared" si="8"/>
        <v>12.5</v>
      </c>
      <c r="O24" s="72">
        <f t="shared" si="8"/>
        <v>12.5</v>
      </c>
      <c r="P24" s="159">
        <f t="shared" si="8"/>
        <v>12.5</v>
      </c>
      <c r="Q24" s="217">
        <f t="shared" si="2"/>
        <v>150</v>
      </c>
      <c r="R24" s="4"/>
      <c r="S24" s="79"/>
      <c r="T24" s="80">
        <f>+Q24</f>
        <v>150</v>
      </c>
      <c r="U24" s="81">
        <f>SUM(S24:T24)</f>
        <v>150</v>
      </c>
    </row>
    <row r="25" spans="1:25">
      <c r="A25" s="3" t="s">
        <v>10</v>
      </c>
      <c r="B25" s="19">
        <f t="shared" si="7"/>
        <v>3</v>
      </c>
      <c r="C25" s="19">
        <v>8</v>
      </c>
      <c r="D25" s="4">
        <f>+C25*$I$3</f>
        <v>200</v>
      </c>
      <c r="E25" s="158">
        <f t="shared" si="8"/>
        <v>16.666666666666668</v>
      </c>
      <c r="F25" s="72">
        <f t="shared" si="8"/>
        <v>16.666666666666668</v>
      </c>
      <c r="G25" s="72">
        <f t="shared" si="8"/>
        <v>16.666666666666668</v>
      </c>
      <c r="H25" s="72">
        <f t="shared" si="8"/>
        <v>16.666666666666668</v>
      </c>
      <c r="I25" s="72">
        <f t="shared" si="8"/>
        <v>16.666666666666668</v>
      </c>
      <c r="J25" s="72">
        <f t="shared" si="8"/>
        <v>16.666666666666668</v>
      </c>
      <c r="K25" s="72">
        <f t="shared" si="8"/>
        <v>16.666666666666668</v>
      </c>
      <c r="L25" s="72">
        <f t="shared" si="8"/>
        <v>16.666666666666668</v>
      </c>
      <c r="M25" s="72">
        <f t="shared" si="8"/>
        <v>16.666666666666668</v>
      </c>
      <c r="N25" s="72">
        <f t="shared" si="8"/>
        <v>16.666666666666668</v>
      </c>
      <c r="O25" s="72">
        <f t="shared" si="8"/>
        <v>16.666666666666668</v>
      </c>
      <c r="P25" s="159">
        <f t="shared" si="8"/>
        <v>16.666666666666668</v>
      </c>
      <c r="Q25" s="217">
        <f t="shared" si="2"/>
        <v>199.99999999999997</v>
      </c>
      <c r="R25" s="4"/>
      <c r="S25" s="79"/>
      <c r="T25" s="80">
        <f>+Q25</f>
        <v>199.99999999999997</v>
      </c>
      <c r="U25" s="81">
        <f>SUM(S25:T25)</f>
        <v>199.99999999999997</v>
      </c>
    </row>
    <row r="26" spans="1:25">
      <c r="A26" s="322" t="s">
        <v>67</v>
      </c>
      <c r="B26" s="320"/>
      <c r="C26" s="321">
        <f>SUM(C24:C25)</f>
        <v>14</v>
      </c>
      <c r="D26" s="76"/>
      <c r="E26" s="166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167"/>
      <c r="Q26" s="125"/>
      <c r="R26" s="76"/>
      <c r="S26" s="79"/>
      <c r="T26" s="80"/>
      <c r="U26" s="81"/>
    </row>
    <row r="27" spans="1:25" ht="15">
      <c r="A27" s="3" t="s">
        <v>92</v>
      </c>
      <c r="B27" s="19">
        <f>+$B$58</f>
        <v>4</v>
      </c>
      <c r="C27" s="4"/>
      <c r="D27" s="4"/>
      <c r="E27" s="158">
        <v>0</v>
      </c>
      <c r="F27" s="157">
        <v>0</v>
      </c>
      <c r="G27" s="157">
        <v>0</v>
      </c>
      <c r="H27" s="157">
        <v>0</v>
      </c>
      <c r="I27" s="157">
        <v>0</v>
      </c>
      <c r="J27" s="157">
        <v>0</v>
      </c>
      <c r="K27" s="80"/>
      <c r="L27" s="72">
        <v>0</v>
      </c>
      <c r="M27" s="72">
        <v>0</v>
      </c>
      <c r="N27" s="72">
        <v>0</v>
      </c>
      <c r="O27" s="72">
        <v>0</v>
      </c>
      <c r="P27" s="159">
        <v>0</v>
      </c>
      <c r="Q27" s="217">
        <f t="shared" si="2"/>
        <v>0</v>
      </c>
      <c r="R27" s="4"/>
      <c r="S27" s="79"/>
      <c r="T27" s="80">
        <f>+Q27</f>
        <v>0</v>
      </c>
      <c r="U27" s="81">
        <f>SUM(S27:T27)</f>
        <v>0</v>
      </c>
    </row>
    <row r="28" spans="1:25" ht="15">
      <c r="A28" s="3"/>
      <c r="B28" s="19"/>
      <c r="C28" s="4"/>
      <c r="D28" s="4"/>
      <c r="E28" s="158"/>
      <c r="F28" s="157"/>
      <c r="G28" s="157"/>
      <c r="H28" s="157"/>
      <c r="I28" s="157"/>
      <c r="J28" s="157"/>
      <c r="K28" s="80"/>
      <c r="L28" s="72"/>
      <c r="M28" s="72"/>
      <c r="N28" s="72"/>
      <c r="O28" s="72"/>
      <c r="P28" s="159"/>
      <c r="Q28" s="217"/>
      <c r="R28" s="4"/>
      <c r="S28" s="79"/>
      <c r="T28" s="80"/>
      <c r="U28" s="81"/>
    </row>
    <row r="29" spans="1:25">
      <c r="A29" s="26" t="s">
        <v>19</v>
      </c>
      <c r="B29" s="59"/>
      <c r="C29" s="4"/>
      <c r="D29" s="4"/>
      <c r="E29" s="158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159"/>
      <c r="Q29" s="217"/>
      <c r="R29" s="4"/>
      <c r="S29" s="79"/>
      <c r="T29" s="80"/>
      <c r="U29" s="81"/>
    </row>
    <row r="30" spans="1:25">
      <c r="A30" s="3" t="s">
        <v>20</v>
      </c>
      <c r="B30" s="19" t="s">
        <v>131</v>
      </c>
      <c r="C30" s="4"/>
      <c r="D30" s="4"/>
      <c r="E30" s="158">
        <v>0</v>
      </c>
      <c r="F30" s="72">
        <v>0</v>
      </c>
      <c r="G30" s="72">
        <v>0</v>
      </c>
      <c r="H30" s="72">
        <v>0</v>
      </c>
      <c r="I30" s="72">
        <v>0</v>
      </c>
      <c r="J30" s="72">
        <v>0</v>
      </c>
      <c r="K30" s="72">
        <v>0</v>
      </c>
      <c r="L30" s="72">
        <v>0</v>
      </c>
      <c r="M30" s="72">
        <v>0</v>
      </c>
      <c r="N30" s="72">
        <v>0</v>
      </c>
      <c r="O30" s="72">
        <v>0</v>
      </c>
      <c r="P30" s="159">
        <v>0</v>
      </c>
      <c r="Q30" s="217">
        <f t="shared" si="2"/>
        <v>0</v>
      </c>
      <c r="R30" s="4"/>
      <c r="S30" s="79"/>
      <c r="T30" s="80"/>
      <c r="U30" s="81"/>
    </row>
    <row r="31" spans="1:25">
      <c r="A31" s="94" t="s">
        <v>120</v>
      </c>
      <c r="B31" s="19" t="s">
        <v>131</v>
      </c>
      <c r="C31" s="4"/>
      <c r="D31" s="4"/>
      <c r="E31" s="158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2">
        <v>0</v>
      </c>
      <c r="N31" s="72">
        <v>0</v>
      </c>
      <c r="O31" s="72">
        <v>0</v>
      </c>
      <c r="P31" s="159">
        <v>0</v>
      </c>
      <c r="Q31" s="217">
        <f t="shared" ref="Q31" si="9">SUM(E31:P31)</f>
        <v>0</v>
      </c>
      <c r="R31" s="4"/>
      <c r="S31" s="79"/>
      <c r="T31" s="80"/>
      <c r="U31" s="81"/>
    </row>
    <row r="32" spans="1:25">
      <c r="A32" s="182" t="s">
        <v>135</v>
      </c>
      <c r="B32" s="183"/>
      <c r="C32" s="184"/>
      <c r="D32" s="184"/>
      <c r="E32" s="185">
        <f>SUM(E12:E31)</f>
        <v>1289.1666666666667</v>
      </c>
      <c r="F32" s="186">
        <f t="shared" ref="F32:P32" si="10">SUM(F12:F31)</f>
        <v>289.16666666666669</v>
      </c>
      <c r="G32" s="186">
        <f t="shared" si="10"/>
        <v>289.16666666666669</v>
      </c>
      <c r="H32" s="186">
        <f t="shared" si="10"/>
        <v>289.16666666666669</v>
      </c>
      <c r="I32" s="186">
        <f t="shared" si="10"/>
        <v>289.16666666666669</v>
      </c>
      <c r="J32" s="186">
        <f t="shared" si="10"/>
        <v>289.16666666666669</v>
      </c>
      <c r="K32" s="186">
        <f t="shared" si="10"/>
        <v>289.16666666666669</v>
      </c>
      <c r="L32" s="186">
        <f t="shared" si="10"/>
        <v>289.16666666666669</v>
      </c>
      <c r="M32" s="186">
        <f t="shared" si="10"/>
        <v>289.16666666666669</v>
      </c>
      <c r="N32" s="186">
        <f t="shared" si="10"/>
        <v>289.16666666666669</v>
      </c>
      <c r="O32" s="186">
        <f t="shared" si="10"/>
        <v>289.16666666666669</v>
      </c>
      <c r="P32" s="187">
        <f t="shared" si="10"/>
        <v>289.16666666666669</v>
      </c>
      <c r="Q32" s="218">
        <f t="shared" si="2"/>
        <v>4470</v>
      </c>
      <c r="R32" s="184"/>
      <c r="S32" s="188">
        <f>SUM(S12:S30)</f>
        <v>4120</v>
      </c>
      <c r="T32" s="189">
        <f>SUM(T12:T30)</f>
        <v>350</v>
      </c>
      <c r="U32" s="190">
        <f>SUM(S32:T32)</f>
        <v>4470</v>
      </c>
    </row>
    <row r="33" spans="1:21">
      <c r="A33" s="3"/>
      <c r="B33" s="19"/>
      <c r="C33" s="4"/>
      <c r="D33" s="4"/>
      <c r="E33" s="158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159"/>
      <c r="Q33" s="217"/>
      <c r="R33" s="4"/>
      <c r="S33" s="79"/>
      <c r="T33" s="80"/>
      <c r="U33" s="81"/>
    </row>
    <row r="34" spans="1:21" s="8" customFormat="1">
      <c r="A34" s="191" t="s">
        <v>2</v>
      </c>
      <c r="B34" s="192"/>
      <c r="C34" s="193"/>
      <c r="D34" s="193"/>
      <c r="E34" s="194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6"/>
      <c r="Q34" s="219"/>
      <c r="R34" s="197"/>
      <c r="S34" s="198"/>
      <c r="T34" s="197"/>
      <c r="U34" s="199"/>
    </row>
    <row r="35" spans="1:21">
      <c r="A35" s="57" t="s">
        <v>110</v>
      </c>
      <c r="B35" s="59">
        <f>+$B$60</f>
        <v>5</v>
      </c>
      <c r="C35" s="12"/>
      <c r="D35" s="145" t="s">
        <v>94</v>
      </c>
      <c r="E35" s="158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159"/>
      <c r="Q35" s="217"/>
      <c r="R35" s="4"/>
      <c r="S35" s="79"/>
      <c r="T35" s="80"/>
      <c r="U35" s="81"/>
    </row>
    <row r="36" spans="1:21">
      <c r="A36" s="5" t="s">
        <v>76</v>
      </c>
      <c r="B36" s="62">
        <f>+$B$62</f>
        <v>7</v>
      </c>
      <c r="C36" s="37"/>
      <c r="D36" s="36"/>
      <c r="E36" s="158">
        <v>0</v>
      </c>
      <c r="F36" s="72">
        <v>0</v>
      </c>
      <c r="G36" s="72">
        <v>0</v>
      </c>
      <c r="H36" s="72">
        <v>0</v>
      </c>
      <c r="I36" s="72">
        <v>0</v>
      </c>
      <c r="J36" s="72">
        <v>0</v>
      </c>
      <c r="K36" s="72">
        <v>0</v>
      </c>
      <c r="L36" s="72">
        <v>0</v>
      </c>
      <c r="M36" s="72">
        <v>0</v>
      </c>
      <c r="N36" s="72">
        <v>0</v>
      </c>
      <c r="O36" s="72">
        <v>0</v>
      </c>
      <c r="P36" s="159">
        <v>0</v>
      </c>
      <c r="Q36" s="217">
        <f t="shared" si="2"/>
        <v>0</v>
      </c>
      <c r="R36" s="4"/>
      <c r="S36" s="79">
        <f>+Q36*$H$5</f>
        <v>0</v>
      </c>
      <c r="T36" s="80">
        <f>+Q36*$I$5</f>
        <v>0</v>
      </c>
      <c r="U36" s="81">
        <f>SUM(S36:T36)</f>
        <v>0</v>
      </c>
    </row>
    <row r="37" spans="1:21">
      <c r="A37" s="5" t="s">
        <v>75</v>
      </c>
      <c r="B37" s="62">
        <v>12</v>
      </c>
      <c r="C37" s="37"/>
      <c r="D37" s="36">
        <v>350</v>
      </c>
      <c r="E37" s="153">
        <f>+$D37/12</f>
        <v>29.166666666666668</v>
      </c>
      <c r="F37" s="67">
        <f t="shared" ref="F37:P40" si="11">+$D37/12</f>
        <v>29.166666666666668</v>
      </c>
      <c r="G37" s="67">
        <f t="shared" si="11"/>
        <v>29.166666666666668</v>
      </c>
      <c r="H37" s="67">
        <f t="shared" si="11"/>
        <v>29.166666666666668</v>
      </c>
      <c r="I37" s="67">
        <f t="shared" si="11"/>
        <v>29.166666666666668</v>
      </c>
      <c r="J37" s="67">
        <f t="shared" si="11"/>
        <v>29.166666666666668</v>
      </c>
      <c r="K37" s="67">
        <f t="shared" si="11"/>
        <v>29.166666666666668</v>
      </c>
      <c r="L37" s="67">
        <f t="shared" si="11"/>
        <v>29.166666666666668</v>
      </c>
      <c r="M37" s="67">
        <f t="shared" si="11"/>
        <v>29.166666666666668</v>
      </c>
      <c r="N37" s="67">
        <f t="shared" si="11"/>
        <v>29.166666666666668</v>
      </c>
      <c r="O37" s="67">
        <f t="shared" si="11"/>
        <v>29.166666666666668</v>
      </c>
      <c r="P37" s="154">
        <f t="shared" si="11"/>
        <v>29.166666666666668</v>
      </c>
      <c r="Q37" s="217">
        <f t="shared" si="2"/>
        <v>350.00000000000006</v>
      </c>
      <c r="R37" s="4"/>
      <c r="S37" s="79">
        <f>+Q37</f>
        <v>350.00000000000006</v>
      </c>
      <c r="T37" s="80">
        <v>0</v>
      </c>
      <c r="U37" s="81">
        <f>SUM(S37:T37)</f>
        <v>350.00000000000006</v>
      </c>
    </row>
    <row r="38" spans="1:21">
      <c r="A38" s="5" t="s">
        <v>69</v>
      </c>
      <c r="B38" s="62">
        <f>+$B$63</f>
        <v>8</v>
      </c>
      <c r="C38" s="37"/>
      <c r="D38" s="36">
        <v>270</v>
      </c>
      <c r="E38" s="153">
        <f>+$D38/12</f>
        <v>22.5</v>
      </c>
      <c r="F38" s="67">
        <f t="shared" si="11"/>
        <v>22.5</v>
      </c>
      <c r="G38" s="67">
        <f t="shared" si="11"/>
        <v>22.5</v>
      </c>
      <c r="H38" s="67">
        <f t="shared" si="11"/>
        <v>22.5</v>
      </c>
      <c r="I38" s="67">
        <f t="shared" si="11"/>
        <v>22.5</v>
      </c>
      <c r="J38" s="67">
        <f t="shared" si="11"/>
        <v>22.5</v>
      </c>
      <c r="K38" s="67">
        <f t="shared" si="11"/>
        <v>22.5</v>
      </c>
      <c r="L38" s="67">
        <f t="shared" si="11"/>
        <v>22.5</v>
      </c>
      <c r="M38" s="67">
        <f t="shared" si="11"/>
        <v>22.5</v>
      </c>
      <c r="N38" s="67">
        <f t="shared" si="11"/>
        <v>22.5</v>
      </c>
      <c r="O38" s="67">
        <f t="shared" si="11"/>
        <v>22.5</v>
      </c>
      <c r="P38" s="154">
        <f t="shared" si="11"/>
        <v>22.5</v>
      </c>
      <c r="Q38" s="217">
        <f t="shared" si="2"/>
        <v>270</v>
      </c>
      <c r="R38" s="4"/>
      <c r="S38" s="79">
        <f>+Q38</f>
        <v>270</v>
      </c>
      <c r="T38" s="80">
        <v>0</v>
      </c>
      <c r="U38" s="81">
        <f>SUM(S38:T38)</f>
        <v>270</v>
      </c>
    </row>
    <row r="39" spans="1:21">
      <c r="A39" s="5" t="s">
        <v>70</v>
      </c>
      <c r="B39" s="62">
        <f>+$B$64</f>
        <v>9</v>
      </c>
      <c r="C39" s="37"/>
      <c r="D39" s="36"/>
      <c r="E39" s="153">
        <f>+$D39/12</f>
        <v>0</v>
      </c>
      <c r="F39" s="67">
        <f t="shared" si="11"/>
        <v>0</v>
      </c>
      <c r="G39" s="67">
        <f t="shared" si="11"/>
        <v>0</v>
      </c>
      <c r="H39" s="67">
        <f t="shared" si="11"/>
        <v>0</v>
      </c>
      <c r="I39" s="67">
        <f t="shared" si="11"/>
        <v>0</v>
      </c>
      <c r="J39" s="67">
        <f t="shared" si="11"/>
        <v>0</v>
      </c>
      <c r="K39" s="67">
        <f t="shared" si="11"/>
        <v>0</v>
      </c>
      <c r="L39" s="67">
        <f t="shared" si="11"/>
        <v>0</v>
      </c>
      <c r="M39" s="67">
        <f t="shared" si="11"/>
        <v>0</v>
      </c>
      <c r="N39" s="67">
        <f t="shared" si="11"/>
        <v>0</v>
      </c>
      <c r="O39" s="67">
        <f t="shared" si="11"/>
        <v>0</v>
      </c>
      <c r="P39" s="154">
        <f t="shared" si="11"/>
        <v>0</v>
      </c>
      <c r="Q39" s="217">
        <f t="shared" si="2"/>
        <v>0</v>
      </c>
      <c r="R39" s="4"/>
      <c r="S39" s="79"/>
      <c r="T39" s="80"/>
      <c r="U39" s="81"/>
    </row>
    <row r="40" spans="1:21">
      <c r="A40" s="5" t="s">
        <v>71</v>
      </c>
      <c r="B40" s="62">
        <f>+$B$65</f>
        <v>10</v>
      </c>
      <c r="C40" s="37"/>
      <c r="D40" s="36"/>
      <c r="E40" s="153">
        <f>+$D40/12</f>
        <v>0</v>
      </c>
      <c r="F40" s="67">
        <f t="shared" si="11"/>
        <v>0</v>
      </c>
      <c r="G40" s="67">
        <f t="shared" si="11"/>
        <v>0</v>
      </c>
      <c r="H40" s="67">
        <f t="shared" si="11"/>
        <v>0</v>
      </c>
      <c r="I40" s="67">
        <f t="shared" si="11"/>
        <v>0</v>
      </c>
      <c r="J40" s="67">
        <f t="shared" si="11"/>
        <v>0</v>
      </c>
      <c r="K40" s="67">
        <f t="shared" si="11"/>
        <v>0</v>
      </c>
      <c r="L40" s="67">
        <f t="shared" si="11"/>
        <v>0</v>
      </c>
      <c r="M40" s="67">
        <f t="shared" si="11"/>
        <v>0</v>
      </c>
      <c r="N40" s="67">
        <f t="shared" si="11"/>
        <v>0</v>
      </c>
      <c r="O40" s="67">
        <f t="shared" si="11"/>
        <v>0</v>
      </c>
      <c r="P40" s="154">
        <f t="shared" si="11"/>
        <v>0</v>
      </c>
      <c r="Q40" s="217">
        <f t="shared" si="2"/>
        <v>0</v>
      </c>
      <c r="R40" s="4"/>
      <c r="S40" s="79"/>
      <c r="T40" s="80"/>
      <c r="U40" s="81"/>
    </row>
    <row r="41" spans="1:21">
      <c r="A41" s="5" t="s">
        <v>72</v>
      </c>
      <c r="B41" s="62">
        <v>11</v>
      </c>
      <c r="C41" s="37"/>
      <c r="D41" s="36">
        <v>1700</v>
      </c>
      <c r="E41" s="153">
        <f>+D41</f>
        <v>1700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159">
        <v>0</v>
      </c>
      <c r="Q41" s="217">
        <f t="shared" si="2"/>
        <v>1700</v>
      </c>
      <c r="R41" s="4"/>
      <c r="S41" s="79">
        <f>+Q41*$H$5</f>
        <v>1360</v>
      </c>
      <c r="T41" s="80">
        <f>+Q41*$I$5</f>
        <v>340</v>
      </c>
      <c r="U41" s="81">
        <f>SUM(S41:T41)</f>
        <v>1700</v>
      </c>
    </row>
    <row r="42" spans="1:21">
      <c r="A42" s="98" t="s">
        <v>24</v>
      </c>
      <c r="B42" s="62" t="s">
        <v>127</v>
      </c>
      <c r="C42" s="37"/>
      <c r="D42" s="36"/>
      <c r="E42" s="153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159"/>
      <c r="Q42" s="217"/>
      <c r="R42" s="4"/>
      <c r="S42" s="79"/>
      <c r="T42" s="80"/>
      <c r="U42" s="81"/>
    </row>
    <row r="43" spans="1:21">
      <c r="A43" s="5" t="s">
        <v>73</v>
      </c>
      <c r="B43" s="62"/>
      <c r="C43" s="37"/>
      <c r="D43" s="36">
        <v>300</v>
      </c>
      <c r="E43" s="153">
        <f>+$D43/12</f>
        <v>25</v>
      </c>
      <c r="F43" s="67">
        <f t="shared" ref="F43:P44" si="12">+$D43/12</f>
        <v>25</v>
      </c>
      <c r="G43" s="67">
        <f t="shared" si="12"/>
        <v>25</v>
      </c>
      <c r="H43" s="67">
        <f t="shared" si="12"/>
        <v>25</v>
      </c>
      <c r="I43" s="67">
        <f t="shared" si="12"/>
        <v>25</v>
      </c>
      <c r="J43" s="67">
        <f t="shared" si="12"/>
        <v>25</v>
      </c>
      <c r="K43" s="67">
        <f t="shared" si="12"/>
        <v>25</v>
      </c>
      <c r="L43" s="67">
        <f t="shared" si="12"/>
        <v>25</v>
      </c>
      <c r="M43" s="67">
        <f t="shared" si="12"/>
        <v>25</v>
      </c>
      <c r="N43" s="67">
        <f t="shared" si="12"/>
        <v>25</v>
      </c>
      <c r="O43" s="67">
        <f t="shared" si="12"/>
        <v>25</v>
      </c>
      <c r="P43" s="154">
        <f t="shared" si="12"/>
        <v>25</v>
      </c>
      <c r="Q43" s="217">
        <f t="shared" si="2"/>
        <v>300</v>
      </c>
      <c r="R43" s="4"/>
      <c r="S43" s="79">
        <f>+Q43*$H$5</f>
        <v>240</v>
      </c>
      <c r="T43" s="80">
        <f>+Q43*$I$5</f>
        <v>60</v>
      </c>
      <c r="U43" s="81">
        <f>SUM(S43:T43)</f>
        <v>300</v>
      </c>
    </row>
    <row r="44" spans="1:21">
      <c r="A44" s="5" t="s">
        <v>74</v>
      </c>
      <c r="B44" s="62"/>
      <c r="C44" s="37"/>
      <c r="D44" s="146">
        <v>600</v>
      </c>
      <c r="E44" s="153">
        <f>+$D44/12</f>
        <v>50</v>
      </c>
      <c r="F44" s="67">
        <f t="shared" si="12"/>
        <v>50</v>
      </c>
      <c r="G44" s="67">
        <f t="shared" si="12"/>
        <v>50</v>
      </c>
      <c r="H44" s="67">
        <f t="shared" si="12"/>
        <v>50</v>
      </c>
      <c r="I44" s="67">
        <f t="shared" si="12"/>
        <v>50</v>
      </c>
      <c r="J44" s="67">
        <f t="shared" si="12"/>
        <v>50</v>
      </c>
      <c r="K44" s="67">
        <f t="shared" si="12"/>
        <v>50</v>
      </c>
      <c r="L44" s="67">
        <f t="shared" si="12"/>
        <v>50</v>
      </c>
      <c r="M44" s="67">
        <f t="shared" si="12"/>
        <v>50</v>
      </c>
      <c r="N44" s="67">
        <f t="shared" si="12"/>
        <v>50</v>
      </c>
      <c r="O44" s="67">
        <f t="shared" si="12"/>
        <v>50</v>
      </c>
      <c r="P44" s="154">
        <f t="shared" si="12"/>
        <v>50</v>
      </c>
      <c r="Q44" s="217">
        <f t="shared" si="2"/>
        <v>600</v>
      </c>
      <c r="R44" s="4"/>
      <c r="S44" s="79">
        <f>+Q44*$H$5</f>
        <v>480</v>
      </c>
      <c r="T44" s="80">
        <f>+Q44*$I$5</f>
        <v>120</v>
      </c>
      <c r="U44" s="81">
        <f>SUM(S44:T44)</f>
        <v>600</v>
      </c>
    </row>
    <row r="45" spans="1:21">
      <c r="A45" s="98" t="s">
        <v>125</v>
      </c>
      <c r="B45" s="62">
        <v>13</v>
      </c>
      <c r="C45" s="37"/>
      <c r="D45" s="37"/>
      <c r="E45" s="153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154"/>
      <c r="Q45" s="217"/>
      <c r="R45" s="4"/>
      <c r="S45" s="79"/>
      <c r="T45" s="80"/>
      <c r="U45" s="81"/>
    </row>
    <row r="46" spans="1:21">
      <c r="A46" s="5"/>
      <c r="B46" s="62"/>
      <c r="C46" s="37"/>
      <c r="D46" s="37"/>
      <c r="E46" s="158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159"/>
      <c r="Q46" s="217"/>
      <c r="R46" s="4"/>
      <c r="S46" s="79"/>
      <c r="T46" s="80"/>
      <c r="U46" s="81"/>
    </row>
    <row r="47" spans="1:21">
      <c r="A47" s="200" t="s">
        <v>3</v>
      </c>
      <c r="B47" s="201"/>
      <c r="C47" s="202"/>
      <c r="D47" s="202"/>
      <c r="E47" s="203">
        <f t="shared" ref="E47:T47" si="13">SUM(E36:E46)</f>
        <v>1826.6666666666667</v>
      </c>
      <c r="F47" s="204">
        <f t="shared" si="13"/>
        <v>126.66666666666667</v>
      </c>
      <c r="G47" s="204">
        <f t="shared" si="13"/>
        <v>126.66666666666667</v>
      </c>
      <c r="H47" s="204">
        <f t="shared" si="13"/>
        <v>126.66666666666667</v>
      </c>
      <c r="I47" s="204">
        <f t="shared" si="13"/>
        <v>126.66666666666667</v>
      </c>
      <c r="J47" s="204">
        <f t="shared" si="13"/>
        <v>126.66666666666667</v>
      </c>
      <c r="K47" s="204">
        <f t="shared" si="13"/>
        <v>126.66666666666667</v>
      </c>
      <c r="L47" s="204">
        <f t="shared" si="13"/>
        <v>126.66666666666667</v>
      </c>
      <c r="M47" s="204">
        <f t="shared" si="13"/>
        <v>126.66666666666667</v>
      </c>
      <c r="N47" s="204">
        <f t="shared" si="13"/>
        <v>126.66666666666667</v>
      </c>
      <c r="O47" s="204">
        <f t="shared" si="13"/>
        <v>126.66666666666667</v>
      </c>
      <c r="P47" s="205">
        <f t="shared" si="13"/>
        <v>126.66666666666667</v>
      </c>
      <c r="Q47" s="220">
        <f t="shared" si="13"/>
        <v>3220</v>
      </c>
      <c r="R47" s="202"/>
      <c r="S47" s="206">
        <f t="shared" si="13"/>
        <v>2700</v>
      </c>
      <c r="T47" s="207">
        <f t="shared" si="13"/>
        <v>520</v>
      </c>
      <c r="U47" s="208">
        <f>SUM(S47:T47)</f>
        <v>3220</v>
      </c>
    </row>
    <row r="48" spans="1:21" ht="14" thickBot="1">
      <c r="A48" s="7"/>
      <c r="B48" s="19"/>
      <c r="C48" s="4"/>
      <c r="D48" s="4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3" t="s">
        <v>101</v>
      </c>
      <c r="Q48" s="134">
        <f>+Q32-Q47</f>
        <v>1250</v>
      </c>
      <c r="R48" s="4"/>
      <c r="S48" s="82">
        <f>+S32-S47</f>
        <v>1420</v>
      </c>
      <c r="T48" s="83">
        <f>+T32-T47</f>
        <v>-170</v>
      </c>
      <c r="U48" s="84">
        <f>SUM(S48:T48)</f>
        <v>1250</v>
      </c>
    </row>
    <row r="49" spans="1:21">
      <c r="A49" s="7"/>
      <c r="B49" s="19"/>
      <c r="C49" s="4"/>
      <c r="D49" s="4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134"/>
      <c r="R49" s="4"/>
      <c r="S49" s="4"/>
      <c r="T49" s="4"/>
      <c r="U49" s="80"/>
    </row>
    <row r="50" spans="1:21">
      <c r="A50" s="143" t="s">
        <v>4</v>
      </c>
      <c r="B50" s="144"/>
      <c r="C50" s="134"/>
      <c r="D50" s="134"/>
      <c r="E50" s="72">
        <v>0</v>
      </c>
      <c r="F50" s="72">
        <f t="shared" ref="F50:P50" si="14">E52</f>
        <v>-537.5</v>
      </c>
      <c r="G50" s="72">
        <f t="shared" si="14"/>
        <v>-375</v>
      </c>
      <c r="H50" s="72">
        <f>G52</f>
        <v>-212.5</v>
      </c>
      <c r="I50" s="72">
        <f t="shared" si="14"/>
        <v>-50</v>
      </c>
      <c r="J50" s="72">
        <f t="shared" si="14"/>
        <v>112.5</v>
      </c>
      <c r="K50" s="72">
        <f t="shared" si="14"/>
        <v>275</v>
      </c>
      <c r="L50" s="72">
        <f t="shared" si="14"/>
        <v>437.5</v>
      </c>
      <c r="M50" s="72">
        <f t="shared" si="14"/>
        <v>600</v>
      </c>
      <c r="N50" s="72">
        <f t="shared" si="14"/>
        <v>762.5</v>
      </c>
      <c r="O50" s="72">
        <f t="shared" si="14"/>
        <v>925</v>
      </c>
      <c r="P50" s="72">
        <f t="shared" si="14"/>
        <v>1087.5</v>
      </c>
      <c r="Q50" s="80">
        <f>+E50</f>
        <v>0</v>
      </c>
      <c r="R50" s="69" t="s">
        <v>136</v>
      </c>
      <c r="T50" s="71"/>
      <c r="U50" s="76"/>
    </row>
    <row r="51" spans="1:21">
      <c r="A51" s="3" t="s">
        <v>5</v>
      </c>
      <c r="B51" s="19"/>
      <c r="C51" s="4"/>
      <c r="D51" s="4"/>
      <c r="E51" s="72">
        <f t="shared" ref="E51:P51" si="15">E32+(-E47)</f>
        <v>-537.5</v>
      </c>
      <c r="F51" s="72">
        <f t="shared" si="15"/>
        <v>162.5</v>
      </c>
      <c r="G51" s="72">
        <f t="shared" si="15"/>
        <v>162.5</v>
      </c>
      <c r="H51" s="72">
        <f t="shared" si="15"/>
        <v>162.5</v>
      </c>
      <c r="I51" s="72">
        <f t="shared" si="15"/>
        <v>162.5</v>
      </c>
      <c r="J51" s="72">
        <f t="shared" si="15"/>
        <v>162.5</v>
      </c>
      <c r="K51" s="72">
        <f t="shared" si="15"/>
        <v>162.5</v>
      </c>
      <c r="L51" s="72">
        <f t="shared" si="15"/>
        <v>162.5</v>
      </c>
      <c r="M51" s="72">
        <f t="shared" si="15"/>
        <v>162.5</v>
      </c>
      <c r="N51" s="72">
        <f t="shared" si="15"/>
        <v>162.5</v>
      </c>
      <c r="O51" s="72">
        <f t="shared" si="15"/>
        <v>162.5</v>
      </c>
      <c r="P51" s="72">
        <f t="shared" si="15"/>
        <v>162.5</v>
      </c>
      <c r="Q51" s="76">
        <f>+Q48</f>
        <v>1250</v>
      </c>
      <c r="R51" s="2" t="s">
        <v>130</v>
      </c>
      <c r="T51" s="69"/>
      <c r="U51" s="76"/>
    </row>
    <row r="52" spans="1:21">
      <c r="A52" s="131" t="s">
        <v>6</v>
      </c>
      <c r="B52" s="132"/>
      <c r="C52" s="133"/>
      <c r="D52" s="133"/>
      <c r="E52" s="211">
        <f>E50+E51</f>
        <v>-537.5</v>
      </c>
      <c r="F52" s="211">
        <f t="shared" ref="F52:P52" si="16">F50+F51</f>
        <v>-375</v>
      </c>
      <c r="G52" s="211">
        <f t="shared" si="16"/>
        <v>-212.5</v>
      </c>
      <c r="H52" s="211">
        <f t="shared" si="16"/>
        <v>-50</v>
      </c>
      <c r="I52" s="211">
        <f t="shared" si="16"/>
        <v>112.5</v>
      </c>
      <c r="J52" s="211">
        <f t="shared" si="16"/>
        <v>275</v>
      </c>
      <c r="K52" s="211">
        <f t="shared" si="16"/>
        <v>437.5</v>
      </c>
      <c r="L52" s="211">
        <f t="shared" si="16"/>
        <v>600</v>
      </c>
      <c r="M52" s="211">
        <f t="shared" si="16"/>
        <v>762.5</v>
      </c>
      <c r="N52" s="211">
        <f t="shared" si="16"/>
        <v>925</v>
      </c>
      <c r="O52" s="211">
        <f t="shared" si="16"/>
        <v>1087.5</v>
      </c>
      <c r="P52" s="211">
        <f t="shared" si="16"/>
        <v>1250</v>
      </c>
      <c r="Q52" s="210">
        <f>SUM(Q50:Q51)</f>
        <v>1250</v>
      </c>
      <c r="R52" s="69" t="s">
        <v>137</v>
      </c>
      <c r="T52" s="69"/>
      <c r="U52" s="76"/>
    </row>
    <row r="53" spans="1:21">
      <c r="B53" s="8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31"/>
      <c r="R53" s="4"/>
      <c r="S53" s="76"/>
      <c r="T53" s="76"/>
      <c r="U53" s="76"/>
    </row>
    <row r="54" spans="1:21">
      <c r="A54" s="318" t="s">
        <v>83</v>
      </c>
      <c r="B54" s="16" t="s">
        <v>112</v>
      </c>
      <c r="Q54" s="136"/>
      <c r="R54" s="4"/>
      <c r="S54" s="18"/>
      <c r="T54" s="18"/>
    </row>
    <row r="55" spans="1:21">
      <c r="A55" s="8"/>
      <c r="B55" s="16">
        <v>1</v>
      </c>
      <c r="C55" s="2" t="s">
        <v>113</v>
      </c>
      <c r="R55" s="4"/>
      <c r="S55" s="18"/>
      <c r="T55" s="18"/>
    </row>
    <row r="56" spans="1:21">
      <c r="B56" s="16">
        <v>2</v>
      </c>
      <c r="C56" s="2" t="s">
        <v>84</v>
      </c>
      <c r="Q56" s="136"/>
      <c r="R56" s="4"/>
    </row>
    <row r="57" spans="1:21">
      <c r="B57" s="16">
        <v>3</v>
      </c>
      <c r="C57" s="2" t="s">
        <v>85</v>
      </c>
      <c r="R57" s="4"/>
    </row>
    <row r="58" spans="1:21">
      <c r="B58" s="16">
        <v>4</v>
      </c>
      <c r="C58" s="2" t="s">
        <v>122</v>
      </c>
      <c r="J58" s="15"/>
      <c r="R58" s="4"/>
    </row>
    <row r="59" spans="1:21">
      <c r="B59" s="16" t="s">
        <v>131</v>
      </c>
      <c r="C59" s="2" t="s">
        <v>132</v>
      </c>
      <c r="J59" s="15"/>
      <c r="R59" s="4"/>
    </row>
    <row r="60" spans="1:21">
      <c r="B60" s="16">
        <v>5</v>
      </c>
      <c r="C60" s="2" t="s">
        <v>82</v>
      </c>
    </row>
    <row r="61" spans="1:21">
      <c r="B61" s="16">
        <v>6</v>
      </c>
      <c r="C61" s="2" t="s">
        <v>68</v>
      </c>
      <c r="J61" s="15" t="s">
        <v>123</v>
      </c>
    </row>
    <row r="62" spans="1:21">
      <c r="B62" s="16">
        <v>7</v>
      </c>
      <c r="C62" s="2" t="s">
        <v>79</v>
      </c>
    </row>
    <row r="63" spans="1:21">
      <c r="B63" s="16">
        <v>8</v>
      </c>
      <c r="C63" s="2" t="s">
        <v>78</v>
      </c>
    </row>
    <row r="64" spans="1:21">
      <c r="B64" s="16">
        <v>9</v>
      </c>
      <c r="C64" s="2" t="s">
        <v>77</v>
      </c>
    </row>
    <row r="65" spans="2:10">
      <c r="B65" s="16">
        <v>10</v>
      </c>
      <c r="C65" s="2" t="s">
        <v>80</v>
      </c>
    </row>
    <row r="66" spans="2:10">
      <c r="B66" s="16">
        <v>11</v>
      </c>
      <c r="C66" s="2" t="s">
        <v>103</v>
      </c>
      <c r="J66" s="15" t="s">
        <v>81</v>
      </c>
    </row>
    <row r="67" spans="2:10">
      <c r="B67" s="16" t="s">
        <v>127</v>
      </c>
      <c r="C67" s="2" t="s">
        <v>128</v>
      </c>
      <c r="J67" s="15"/>
    </row>
    <row r="68" spans="2:10">
      <c r="B68" s="16">
        <v>12</v>
      </c>
      <c r="C68" s="2" t="s">
        <v>124</v>
      </c>
    </row>
    <row r="69" spans="2:10">
      <c r="B69" s="16">
        <v>13</v>
      </c>
      <c r="C69" s="2" t="s">
        <v>129</v>
      </c>
    </row>
  </sheetData>
  <mergeCells count="3">
    <mergeCell ref="N2:O2"/>
    <mergeCell ref="E7:P7"/>
    <mergeCell ref="S7:U7"/>
  </mergeCells>
  <phoneticPr fontId="13" type="noConversion"/>
  <pageMargins left="0.30629921259842524" right="0.30629921259842524" top="0.35629921259842523" bottom="0.35629921259842523" header="0.30000000000000004" footer="0.30000000000000004"/>
  <pageSetup paperSize="9" fitToWidth="2" fitToHeight="2" orientation="landscape" horizontalDpi="4294967292" verticalDpi="4294967292"/>
  <ignoredErrors>
    <ignoredError sqref="U23:U25 Q21 Q39 E39:P40 U27 S47:T47 U12:U21 E47:Q47" emptyCellReference="1"/>
    <ignoredError sqref="E41" formula="1"/>
  </ignoredErrors>
  <extLst>
    <ext xmlns:mx="http://schemas.microsoft.com/office/mac/excel/2008/main" uri="{64002731-A6B0-56B0-2670-7721B7C09600}">
      <mx:PLV Mode="0" OnePage="0" WScale="36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76"/>
  <sheetViews>
    <sheetView tabSelected="1" workbookViewId="0">
      <pane ySplit="8" topLeftCell="A9" activePane="bottomLeft" state="frozen"/>
      <selection pane="bottomLeft" activeCell="M42" sqref="M42"/>
    </sheetView>
  </sheetViews>
  <sheetFormatPr baseColWidth="10" defaultColWidth="10.83203125" defaultRowHeight="13" x14ac:dyDescent="0"/>
  <cols>
    <col min="1" max="1" width="38.83203125" style="2" bestFit="1" customWidth="1"/>
    <col min="2" max="2" width="6.83203125" style="16" customWidth="1"/>
    <col min="3" max="16" width="9.83203125" style="2" customWidth="1"/>
    <col min="17" max="17" width="9.83203125" style="8" customWidth="1"/>
    <col min="18" max="18" width="3.83203125" style="2" customWidth="1"/>
    <col min="19" max="19" width="7" style="2" customWidth="1"/>
    <col min="20" max="20" width="9" style="2" customWidth="1"/>
    <col min="21" max="21" width="8.33203125" style="2" customWidth="1"/>
    <col min="22" max="16384" width="10.83203125" style="2"/>
  </cols>
  <sheetData>
    <row r="1" spans="1:24" ht="18" thickBot="1">
      <c r="A1" s="50" t="s">
        <v>58</v>
      </c>
      <c r="B1" s="58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35"/>
      <c r="R1" s="91"/>
      <c r="S1" s="20"/>
      <c r="T1" s="20"/>
      <c r="U1" s="20"/>
      <c r="V1" s="20"/>
      <c r="W1" s="20"/>
      <c r="X1" s="20"/>
    </row>
    <row r="2" spans="1:24" ht="17">
      <c r="A2" s="50" t="s">
        <v>59</v>
      </c>
      <c r="B2" s="58"/>
      <c r="C2" s="34" t="s">
        <v>63</v>
      </c>
      <c r="D2" s="35"/>
      <c r="E2" s="298" t="s">
        <v>62</v>
      </c>
      <c r="F2" s="299"/>
      <c r="G2" s="299"/>
      <c r="H2" s="300" t="s">
        <v>8</v>
      </c>
      <c r="I2" s="301" t="s">
        <v>17</v>
      </c>
      <c r="J2" s="20"/>
      <c r="K2" s="308" t="s">
        <v>86</v>
      </c>
      <c r="L2" s="299"/>
      <c r="M2" s="309" t="s">
        <v>87</v>
      </c>
      <c r="N2" s="329">
        <v>43191</v>
      </c>
      <c r="O2" s="330"/>
      <c r="P2" s="311"/>
      <c r="Q2" s="35"/>
      <c r="R2" s="91"/>
      <c r="S2" s="20"/>
      <c r="T2" s="20"/>
      <c r="U2" s="20"/>
      <c r="V2" s="20"/>
      <c r="W2" s="20"/>
      <c r="X2" s="20"/>
    </row>
    <row r="3" spans="1:24">
      <c r="C3" s="20"/>
      <c r="D3" s="20"/>
      <c r="E3" s="51" t="s">
        <v>61</v>
      </c>
      <c r="F3" s="52"/>
      <c r="G3" s="52"/>
      <c r="H3" s="302">
        <v>100</v>
      </c>
      <c r="I3" s="303">
        <v>30</v>
      </c>
      <c r="J3" s="35"/>
      <c r="K3" s="312" t="s">
        <v>88</v>
      </c>
      <c r="L3" s="52"/>
      <c r="M3" s="313" t="s">
        <v>89</v>
      </c>
      <c r="N3" s="331">
        <v>43556</v>
      </c>
      <c r="O3" s="332"/>
      <c r="P3" s="53"/>
      <c r="Q3" s="35"/>
      <c r="R3" s="91"/>
      <c r="S3" s="20"/>
      <c r="T3" s="20"/>
      <c r="U3" s="20"/>
      <c r="V3" s="20"/>
      <c r="W3" s="20"/>
      <c r="X3" s="20"/>
    </row>
    <row r="4" spans="1:24" ht="17">
      <c r="A4" s="50" t="s">
        <v>22</v>
      </c>
      <c r="B4" s="58"/>
      <c r="C4" s="20"/>
      <c r="D4" s="20"/>
      <c r="E4" s="51"/>
      <c r="F4" s="52"/>
      <c r="G4" s="52"/>
      <c r="H4" s="52"/>
      <c r="I4" s="53"/>
      <c r="J4" s="20"/>
      <c r="K4" s="312" t="s">
        <v>90</v>
      </c>
      <c r="L4" s="52"/>
      <c r="M4" s="313" t="s">
        <v>100</v>
      </c>
      <c r="N4" s="331">
        <v>43281</v>
      </c>
      <c r="O4" s="332"/>
      <c r="P4" s="314" t="s">
        <v>17</v>
      </c>
      <c r="Q4" s="35"/>
      <c r="R4" s="91"/>
      <c r="S4" s="20"/>
      <c r="T4" s="20"/>
      <c r="U4" s="20"/>
      <c r="V4" s="20"/>
      <c r="W4" s="20"/>
      <c r="X4" s="20"/>
    </row>
    <row r="5" spans="1:24" ht="14" thickBot="1">
      <c r="A5" s="20"/>
      <c r="B5" s="61"/>
      <c r="C5" s="20"/>
      <c r="D5" s="20"/>
      <c r="E5" s="304" t="s">
        <v>64</v>
      </c>
      <c r="F5" s="305"/>
      <c r="G5" s="305"/>
      <c r="H5" s="306">
        <v>0.8</v>
      </c>
      <c r="I5" s="307">
        <v>0.2</v>
      </c>
      <c r="J5" s="20"/>
      <c r="K5" s="315" t="s">
        <v>90</v>
      </c>
      <c r="L5" s="305"/>
      <c r="M5" s="316" t="s">
        <v>91</v>
      </c>
      <c r="N5" s="333">
        <v>43434</v>
      </c>
      <c r="O5" s="334"/>
      <c r="P5" s="317" t="s">
        <v>8</v>
      </c>
      <c r="Q5" s="35"/>
      <c r="R5" s="91"/>
      <c r="S5" s="20"/>
      <c r="T5" s="20"/>
      <c r="U5" s="20"/>
      <c r="V5" s="20"/>
      <c r="W5" s="20"/>
      <c r="X5" s="20"/>
    </row>
    <row r="6" spans="1:24">
      <c r="A6" s="91"/>
      <c r="B6" s="61"/>
      <c r="C6" s="91"/>
      <c r="D6" s="91"/>
      <c r="E6" s="91"/>
      <c r="F6" s="91"/>
      <c r="G6" s="91"/>
      <c r="H6" s="21"/>
      <c r="I6" s="21"/>
      <c r="J6" s="91"/>
      <c r="K6" s="107"/>
      <c r="L6" s="91"/>
      <c r="M6" s="65"/>
      <c r="N6" s="89"/>
      <c r="O6" s="90"/>
      <c r="P6" s="35"/>
      <c r="Q6" s="35"/>
      <c r="R6" s="91"/>
      <c r="S6" s="91"/>
      <c r="T6" s="91"/>
      <c r="U6" s="91"/>
      <c r="V6" s="91"/>
      <c r="W6" s="91"/>
      <c r="X6" s="91"/>
    </row>
    <row r="7" spans="1:24" ht="16" thickBot="1">
      <c r="A7" s="20"/>
      <c r="B7" s="61"/>
      <c r="C7" s="20"/>
      <c r="E7" s="335" t="s">
        <v>22</v>
      </c>
      <c r="F7" s="335"/>
      <c r="G7" s="335"/>
      <c r="H7" s="335"/>
      <c r="I7" s="335"/>
      <c r="J7" s="335"/>
      <c r="K7" s="335"/>
      <c r="L7" s="335"/>
      <c r="M7" s="335"/>
      <c r="N7" s="335"/>
      <c r="O7" s="335"/>
      <c r="P7" s="335"/>
      <c r="Q7" s="336"/>
      <c r="R7" s="91"/>
      <c r="S7" s="327" t="s">
        <v>22</v>
      </c>
      <c r="T7" s="328"/>
      <c r="U7" s="328"/>
      <c r="V7" s="20"/>
      <c r="W7" s="20"/>
      <c r="X7" s="20"/>
    </row>
    <row r="8" spans="1:24" ht="40" thickBot="1">
      <c r="A8" s="114"/>
      <c r="B8" s="115" t="s">
        <v>112</v>
      </c>
      <c r="C8" s="116" t="s">
        <v>60</v>
      </c>
      <c r="D8" s="117" t="s">
        <v>61</v>
      </c>
      <c r="E8" s="161" t="s">
        <v>25</v>
      </c>
      <c r="F8" s="162" t="s">
        <v>26</v>
      </c>
      <c r="G8" s="162" t="s">
        <v>27</v>
      </c>
      <c r="H8" s="162" t="s">
        <v>28</v>
      </c>
      <c r="I8" s="162" t="s">
        <v>29</v>
      </c>
      <c r="J8" s="162" t="s">
        <v>30</v>
      </c>
      <c r="K8" s="162" t="s">
        <v>31</v>
      </c>
      <c r="L8" s="162" t="s">
        <v>32</v>
      </c>
      <c r="M8" s="162" t="s">
        <v>33</v>
      </c>
      <c r="N8" s="162" t="s">
        <v>34</v>
      </c>
      <c r="O8" s="162" t="s">
        <v>35</v>
      </c>
      <c r="P8" s="163" t="s">
        <v>36</v>
      </c>
      <c r="Q8" s="213" t="s">
        <v>0</v>
      </c>
      <c r="R8" s="14"/>
      <c r="S8" s="171" t="s">
        <v>8</v>
      </c>
      <c r="T8" s="172" t="s">
        <v>17</v>
      </c>
      <c r="U8" s="209" t="s">
        <v>65</v>
      </c>
      <c r="V8" s="20"/>
      <c r="W8" s="20"/>
      <c r="X8" s="20"/>
    </row>
    <row r="9" spans="1:24">
      <c r="A9" s="24"/>
      <c r="B9" s="30"/>
      <c r="C9" s="25"/>
      <c r="D9" s="25"/>
      <c r="E9" s="150"/>
      <c r="F9" s="52"/>
      <c r="G9" s="52"/>
      <c r="H9" s="52"/>
      <c r="I9" s="52"/>
      <c r="J9" s="52"/>
      <c r="K9" s="52"/>
      <c r="L9" s="52"/>
      <c r="M9" s="52"/>
      <c r="N9" s="52"/>
      <c r="O9" s="52"/>
      <c r="P9" s="151"/>
      <c r="Q9" s="252"/>
      <c r="R9" s="91"/>
      <c r="S9" s="51"/>
      <c r="T9" s="52"/>
      <c r="U9" s="53"/>
      <c r="V9" s="20"/>
      <c r="W9" s="20"/>
      <c r="X9" s="20"/>
    </row>
    <row r="10" spans="1:24" s="8" customFormat="1">
      <c r="A10" s="221" t="s">
        <v>1</v>
      </c>
      <c r="B10" s="222"/>
      <c r="C10" s="223"/>
      <c r="D10" s="223"/>
      <c r="E10" s="224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6"/>
      <c r="Q10" s="253"/>
      <c r="R10" s="225"/>
      <c r="S10" s="227"/>
      <c r="T10" s="225"/>
      <c r="U10" s="228"/>
      <c r="V10" s="35"/>
      <c r="W10" s="35"/>
      <c r="X10" s="35"/>
    </row>
    <row r="11" spans="1:24">
      <c r="A11" s="118" t="s">
        <v>8</v>
      </c>
      <c r="B11" s="62"/>
      <c r="C11" s="27"/>
      <c r="D11" s="27"/>
      <c r="E11" s="33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152"/>
      <c r="Q11" s="254"/>
      <c r="R11" s="28"/>
      <c r="S11" s="51"/>
      <c r="T11" s="52"/>
      <c r="U11" s="53"/>
      <c r="V11" s="20"/>
      <c r="W11" s="20"/>
      <c r="X11" s="20"/>
    </row>
    <row r="12" spans="1:24">
      <c r="A12" s="29" t="s">
        <v>9</v>
      </c>
      <c r="B12" s="88" t="s">
        <v>116</v>
      </c>
      <c r="C12" s="30">
        <v>10</v>
      </c>
      <c r="D12" s="31">
        <f t="shared" ref="D12:D17" si="0">+C12*$H$3</f>
        <v>1000</v>
      </c>
      <c r="E12" s="153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f t="shared" ref="M12:P12" si="1">+$D12/12</f>
        <v>83.333333333333329</v>
      </c>
      <c r="N12" s="67">
        <f t="shared" si="1"/>
        <v>83.333333333333329</v>
      </c>
      <c r="O12" s="67">
        <f t="shared" si="1"/>
        <v>83.333333333333329</v>
      </c>
      <c r="P12" s="154">
        <f t="shared" si="1"/>
        <v>83.333333333333329</v>
      </c>
      <c r="Q12" s="255">
        <f>SUM(E12:P12)</f>
        <v>333.33333333333331</v>
      </c>
      <c r="R12" s="31"/>
      <c r="S12" s="68">
        <f>+Q12</f>
        <v>333.33333333333331</v>
      </c>
      <c r="T12" s="69"/>
      <c r="U12" s="70">
        <f t="shared" ref="U12:U17" si="2">SUM(S12:T12)</f>
        <v>333.33333333333331</v>
      </c>
      <c r="V12" s="20"/>
      <c r="W12" s="20"/>
      <c r="X12" s="20"/>
    </row>
    <row r="13" spans="1:24">
      <c r="A13" s="29" t="s">
        <v>10</v>
      </c>
      <c r="B13" s="88" t="s">
        <v>116</v>
      </c>
      <c r="C13" s="30">
        <v>10</v>
      </c>
      <c r="D13" s="31">
        <f t="shared" si="0"/>
        <v>1000</v>
      </c>
      <c r="E13" s="153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f t="shared" ref="M13:P17" si="3">+$D13/12</f>
        <v>83.333333333333329</v>
      </c>
      <c r="N13" s="67">
        <f t="shared" si="3"/>
        <v>83.333333333333329</v>
      </c>
      <c r="O13" s="67">
        <f t="shared" si="3"/>
        <v>83.333333333333329</v>
      </c>
      <c r="P13" s="154">
        <f t="shared" si="3"/>
        <v>83.333333333333329</v>
      </c>
      <c r="Q13" s="255">
        <f t="shared" ref="Q13:Q43" si="4">SUM(E13:P13)</f>
        <v>333.33333333333331</v>
      </c>
      <c r="R13" s="31"/>
      <c r="S13" s="68">
        <f t="shared" ref="S13:S17" si="5">+Q13</f>
        <v>333.33333333333331</v>
      </c>
      <c r="T13" s="69"/>
      <c r="U13" s="70">
        <f t="shared" si="2"/>
        <v>333.33333333333331</v>
      </c>
      <c r="V13" s="20"/>
      <c r="W13" s="20"/>
      <c r="X13" s="20"/>
    </row>
    <row r="14" spans="1:24">
      <c r="A14" s="29" t="s">
        <v>11</v>
      </c>
      <c r="B14" s="88" t="s">
        <v>116</v>
      </c>
      <c r="C14" s="30">
        <v>11</v>
      </c>
      <c r="D14" s="31">
        <f t="shared" si="0"/>
        <v>1100</v>
      </c>
      <c r="E14" s="153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f t="shared" si="3"/>
        <v>91.666666666666671</v>
      </c>
      <c r="N14" s="67">
        <f t="shared" si="3"/>
        <v>91.666666666666671</v>
      </c>
      <c r="O14" s="67">
        <f t="shared" si="3"/>
        <v>91.666666666666671</v>
      </c>
      <c r="P14" s="154">
        <f t="shared" si="3"/>
        <v>91.666666666666671</v>
      </c>
      <c r="Q14" s="255">
        <f t="shared" si="4"/>
        <v>366.66666666666669</v>
      </c>
      <c r="R14" s="31"/>
      <c r="S14" s="68">
        <f t="shared" si="5"/>
        <v>366.66666666666669</v>
      </c>
      <c r="T14" s="69"/>
      <c r="U14" s="70">
        <f t="shared" si="2"/>
        <v>366.66666666666669</v>
      </c>
      <c r="V14" s="20"/>
      <c r="W14" s="20"/>
      <c r="X14" s="20"/>
    </row>
    <row r="15" spans="1:24">
      <c r="A15" s="29" t="s">
        <v>12</v>
      </c>
      <c r="B15" s="88" t="s">
        <v>116</v>
      </c>
      <c r="C15" s="30">
        <v>8</v>
      </c>
      <c r="D15" s="31">
        <f t="shared" si="0"/>
        <v>800</v>
      </c>
      <c r="E15" s="153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f t="shared" si="3"/>
        <v>66.666666666666671</v>
      </c>
      <c r="N15" s="67">
        <f t="shared" si="3"/>
        <v>66.666666666666671</v>
      </c>
      <c r="O15" s="67">
        <f t="shared" si="3"/>
        <v>66.666666666666671</v>
      </c>
      <c r="P15" s="154">
        <f t="shared" si="3"/>
        <v>66.666666666666671</v>
      </c>
      <c r="Q15" s="255">
        <f t="shared" si="4"/>
        <v>266.66666666666669</v>
      </c>
      <c r="R15" s="31"/>
      <c r="S15" s="68">
        <f t="shared" si="5"/>
        <v>266.66666666666669</v>
      </c>
      <c r="T15" s="69"/>
      <c r="U15" s="70">
        <f t="shared" si="2"/>
        <v>266.66666666666669</v>
      </c>
      <c r="V15" s="20"/>
      <c r="W15" s="20"/>
      <c r="X15" s="20"/>
    </row>
    <row r="16" spans="1:24">
      <c r="A16" s="29" t="s">
        <v>13</v>
      </c>
      <c r="B16" s="88" t="s">
        <v>116</v>
      </c>
      <c r="C16" s="30">
        <v>7</v>
      </c>
      <c r="D16" s="31">
        <f t="shared" si="0"/>
        <v>700</v>
      </c>
      <c r="E16" s="153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f t="shared" si="3"/>
        <v>58.333333333333336</v>
      </c>
      <c r="N16" s="67">
        <f t="shared" si="3"/>
        <v>58.333333333333336</v>
      </c>
      <c r="O16" s="67">
        <f t="shared" si="3"/>
        <v>58.333333333333336</v>
      </c>
      <c r="P16" s="154">
        <f t="shared" si="3"/>
        <v>58.333333333333336</v>
      </c>
      <c r="Q16" s="255">
        <f t="shared" si="4"/>
        <v>233.33333333333334</v>
      </c>
      <c r="R16" s="31"/>
      <c r="S16" s="68">
        <f t="shared" si="5"/>
        <v>233.33333333333334</v>
      </c>
      <c r="T16" s="69"/>
      <c r="U16" s="70">
        <f t="shared" si="2"/>
        <v>233.33333333333334</v>
      </c>
      <c r="V16" s="20"/>
      <c r="W16" s="20"/>
      <c r="X16" s="20"/>
    </row>
    <row r="17" spans="1:24">
      <c r="A17" s="29" t="s">
        <v>14</v>
      </c>
      <c r="B17" s="88" t="s">
        <v>116</v>
      </c>
      <c r="C17" s="30">
        <v>6</v>
      </c>
      <c r="D17" s="31">
        <f t="shared" si="0"/>
        <v>600</v>
      </c>
      <c r="E17" s="153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f t="shared" si="3"/>
        <v>50</v>
      </c>
      <c r="N17" s="67">
        <f t="shared" si="3"/>
        <v>50</v>
      </c>
      <c r="O17" s="67">
        <f t="shared" si="3"/>
        <v>50</v>
      </c>
      <c r="P17" s="154">
        <f t="shared" si="3"/>
        <v>50</v>
      </c>
      <c r="Q17" s="255">
        <f t="shared" si="4"/>
        <v>200</v>
      </c>
      <c r="R17" s="31"/>
      <c r="S17" s="68">
        <f t="shared" si="5"/>
        <v>200</v>
      </c>
      <c r="T17" s="69"/>
      <c r="U17" s="70">
        <f t="shared" si="2"/>
        <v>200</v>
      </c>
      <c r="V17" s="20"/>
      <c r="W17" s="20"/>
      <c r="X17" s="20"/>
    </row>
    <row r="18" spans="1:24">
      <c r="A18" s="29" t="s">
        <v>15</v>
      </c>
      <c r="B18" s="30"/>
      <c r="C18" s="30"/>
      <c r="D18" s="31"/>
      <c r="E18" s="153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154"/>
      <c r="Q18" s="255"/>
      <c r="R18" s="31"/>
      <c r="S18" s="68"/>
      <c r="T18" s="69"/>
      <c r="U18" s="70"/>
      <c r="V18" s="20"/>
      <c r="W18" s="20"/>
      <c r="X18" s="20"/>
    </row>
    <row r="19" spans="1:24">
      <c r="A19" s="29" t="s">
        <v>16</v>
      </c>
      <c r="B19" s="30"/>
      <c r="C19" s="30"/>
      <c r="D19" s="31"/>
      <c r="E19" s="153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154"/>
      <c r="Q19" s="255"/>
      <c r="R19" s="31"/>
      <c r="S19" s="68"/>
      <c r="T19" s="69"/>
      <c r="U19" s="70"/>
      <c r="V19" s="20"/>
      <c r="W19" s="20"/>
      <c r="X19" s="20"/>
    </row>
    <row r="20" spans="1:24">
      <c r="A20" s="319" t="s">
        <v>66</v>
      </c>
      <c r="B20" s="320"/>
      <c r="C20" s="321">
        <f>SUM(C12:C19)</f>
        <v>52</v>
      </c>
      <c r="D20" s="31"/>
      <c r="E20" s="153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154"/>
      <c r="Q20" s="255"/>
      <c r="R20" s="31"/>
      <c r="S20" s="68"/>
      <c r="T20" s="69"/>
      <c r="U20" s="70"/>
      <c r="V20" s="20"/>
      <c r="W20" s="20"/>
      <c r="X20" s="20"/>
    </row>
    <row r="21" spans="1:24">
      <c r="A21" s="29"/>
      <c r="B21" s="30"/>
      <c r="C21" s="30"/>
      <c r="D21" s="31"/>
      <c r="E21" s="153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154"/>
      <c r="Q21" s="255"/>
      <c r="R21" s="31"/>
      <c r="S21" s="68">
        <f>+Q21</f>
        <v>0</v>
      </c>
      <c r="T21" s="69"/>
      <c r="U21" s="70">
        <f>SUM(S21:T21)</f>
        <v>0</v>
      </c>
      <c r="V21" s="20"/>
      <c r="W21" s="20"/>
      <c r="X21" s="20"/>
    </row>
    <row r="22" spans="1:24">
      <c r="A22" s="26" t="s">
        <v>17</v>
      </c>
      <c r="B22" s="63"/>
      <c r="C22" s="30"/>
      <c r="D22" s="31"/>
      <c r="E22" s="153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154"/>
      <c r="Q22" s="255"/>
      <c r="R22" s="31"/>
      <c r="S22" s="68"/>
      <c r="T22" s="69"/>
      <c r="U22" s="70"/>
      <c r="V22" s="20"/>
      <c r="W22" s="20"/>
      <c r="X22" s="20"/>
    </row>
    <row r="23" spans="1:24">
      <c r="A23" s="29" t="s">
        <v>9</v>
      </c>
      <c r="B23" s="88" t="s">
        <v>116</v>
      </c>
      <c r="C23" s="30">
        <v>6</v>
      </c>
      <c r="D23" s="31">
        <f>+C23*$I$3</f>
        <v>180</v>
      </c>
      <c r="E23" s="153">
        <v>0</v>
      </c>
      <c r="F23" s="67">
        <v>0</v>
      </c>
      <c r="G23" s="67">
        <f t="shared" ref="G23:P24" si="6">+$D23/12</f>
        <v>15</v>
      </c>
      <c r="H23" s="67">
        <f t="shared" si="6"/>
        <v>15</v>
      </c>
      <c r="I23" s="67">
        <f t="shared" si="6"/>
        <v>15</v>
      </c>
      <c r="J23" s="67">
        <f t="shared" si="6"/>
        <v>15</v>
      </c>
      <c r="K23" s="67">
        <f t="shared" si="6"/>
        <v>15</v>
      </c>
      <c r="L23" s="67">
        <f t="shared" si="6"/>
        <v>15</v>
      </c>
      <c r="M23" s="67">
        <f t="shared" si="6"/>
        <v>15</v>
      </c>
      <c r="N23" s="67">
        <f t="shared" si="6"/>
        <v>15</v>
      </c>
      <c r="O23" s="67">
        <f t="shared" si="6"/>
        <v>15</v>
      </c>
      <c r="P23" s="154">
        <f t="shared" si="6"/>
        <v>15</v>
      </c>
      <c r="Q23" s="255">
        <f t="shared" si="4"/>
        <v>150</v>
      </c>
      <c r="R23" s="31"/>
      <c r="S23" s="68"/>
      <c r="T23" s="69">
        <f>+Q23</f>
        <v>150</v>
      </c>
      <c r="U23" s="70">
        <f>SUM(S23:T23)</f>
        <v>150</v>
      </c>
      <c r="V23" s="20"/>
      <c r="W23" s="20"/>
      <c r="X23" s="20"/>
    </row>
    <row r="24" spans="1:24">
      <c r="A24" s="29" t="s">
        <v>10</v>
      </c>
      <c r="B24" s="88" t="s">
        <v>116</v>
      </c>
      <c r="C24" s="30">
        <v>8</v>
      </c>
      <c r="D24" s="31">
        <f>+C24*$I$3</f>
        <v>240</v>
      </c>
      <c r="E24" s="153">
        <v>0</v>
      </c>
      <c r="F24" s="67">
        <v>0</v>
      </c>
      <c r="G24" s="67">
        <f t="shared" si="6"/>
        <v>20</v>
      </c>
      <c r="H24" s="67">
        <f t="shared" si="6"/>
        <v>20</v>
      </c>
      <c r="I24" s="67">
        <f t="shared" si="6"/>
        <v>20</v>
      </c>
      <c r="J24" s="67">
        <f t="shared" si="6"/>
        <v>20</v>
      </c>
      <c r="K24" s="67">
        <f t="shared" si="6"/>
        <v>20</v>
      </c>
      <c r="L24" s="67">
        <f t="shared" si="6"/>
        <v>20</v>
      </c>
      <c r="M24" s="67">
        <f t="shared" si="6"/>
        <v>20</v>
      </c>
      <c r="N24" s="67">
        <f t="shared" si="6"/>
        <v>20</v>
      </c>
      <c r="O24" s="67">
        <f t="shared" si="6"/>
        <v>20</v>
      </c>
      <c r="P24" s="154">
        <f t="shared" si="6"/>
        <v>20</v>
      </c>
      <c r="Q24" s="255">
        <f t="shared" si="4"/>
        <v>200</v>
      </c>
      <c r="R24" s="31"/>
      <c r="S24" s="68"/>
      <c r="T24" s="69">
        <f>+Q24</f>
        <v>200</v>
      </c>
      <c r="U24" s="70">
        <f>SUM(S24:T24)</f>
        <v>200</v>
      </c>
      <c r="V24" s="20"/>
      <c r="W24" s="20"/>
      <c r="X24" s="20"/>
    </row>
    <row r="25" spans="1:24">
      <c r="A25" s="322" t="s">
        <v>67</v>
      </c>
      <c r="B25" s="320"/>
      <c r="C25" s="321">
        <f>SUM(C23:C24)</f>
        <v>14</v>
      </c>
      <c r="D25" s="71"/>
      <c r="E25" s="155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156"/>
      <c r="Q25" s="256"/>
      <c r="R25" s="71"/>
      <c r="S25" s="68"/>
      <c r="T25" s="69"/>
      <c r="U25" s="70"/>
      <c r="V25" s="20"/>
      <c r="W25" s="20"/>
      <c r="X25" s="20"/>
    </row>
    <row r="26" spans="1:24" ht="15">
      <c r="A26" s="29" t="s">
        <v>18</v>
      </c>
      <c r="B26" s="30">
        <v>3</v>
      </c>
      <c r="C26" s="31"/>
      <c r="D26" s="31"/>
      <c r="E26" s="153">
        <v>0</v>
      </c>
      <c r="F26" s="157"/>
      <c r="G26" s="157"/>
      <c r="H26" s="157"/>
      <c r="I26" s="157"/>
      <c r="J26" s="157"/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154">
        <v>0</v>
      </c>
      <c r="Q26" s="255">
        <f t="shared" si="4"/>
        <v>0</v>
      </c>
      <c r="R26" s="31"/>
      <c r="S26" s="68"/>
      <c r="T26" s="69"/>
      <c r="U26" s="70"/>
      <c r="V26" s="20"/>
      <c r="W26" s="20"/>
      <c r="X26" s="20"/>
    </row>
    <row r="27" spans="1:24" ht="15">
      <c r="A27" s="29"/>
      <c r="B27" s="30"/>
      <c r="C27" s="31"/>
      <c r="D27" s="31"/>
      <c r="E27" s="153"/>
      <c r="F27" s="157"/>
      <c r="G27" s="157"/>
      <c r="H27" s="157"/>
      <c r="I27" s="157"/>
      <c r="J27" s="157"/>
      <c r="K27" s="67"/>
      <c r="L27" s="67"/>
      <c r="M27" s="67"/>
      <c r="N27" s="67"/>
      <c r="O27" s="67"/>
      <c r="P27" s="154"/>
      <c r="Q27" s="255"/>
      <c r="R27" s="31"/>
      <c r="S27" s="68"/>
      <c r="T27" s="69"/>
      <c r="U27" s="70"/>
      <c r="V27" s="91"/>
      <c r="W27" s="91"/>
      <c r="X27" s="91"/>
    </row>
    <row r="28" spans="1:24">
      <c r="A28" s="26" t="s">
        <v>19</v>
      </c>
      <c r="B28" s="63"/>
      <c r="C28" s="31"/>
      <c r="D28" s="31"/>
      <c r="E28" s="153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154"/>
      <c r="Q28" s="255"/>
      <c r="R28" s="31"/>
      <c r="S28" s="68"/>
      <c r="T28" s="69"/>
      <c r="U28" s="70"/>
      <c r="V28" s="20"/>
      <c r="W28" s="20"/>
      <c r="X28" s="20"/>
    </row>
    <row r="29" spans="1:24">
      <c r="A29" s="29" t="s">
        <v>20</v>
      </c>
      <c r="B29" s="30">
        <v>4</v>
      </c>
      <c r="C29" s="31"/>
      <c r="D29" s="31"/>
      <c r="E29" s="153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154">
        <v>0</v>
      </c>
      <c r="Q29" s="255">
        <f t="shared" si="4"/>
        <v>0</v>
      </c>
      <c r="R29" s="31"/>
      <c r="S29" s="68"/>
      <c r="T29" s="69"/>
      <c r="U29" s="70"/>
      <c r="V29" s="20"/>
      <c r="W29" s="20"/>
      <c r="X29" s="20"/>
    </row>
    <row r="30" spans="1:24">
      <c r="A30" s="94" t="s">
        <v>120</v>
      </c>
      <c r="B30" s="30">
        <v>4</v>
      </c>
      <c r="C30" s="31"/>
      <c r="D30" s="31"/>
      <c r="E30" s="153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154"/>
      <c r="Q30" s="255"/>
      <c r="R30" s="31"/>
      <c r="S30" s="68"/>
      <c r="T30" s="69"/>
      <c r="U30" s="70"/>
      <c r="V30" s="86"/>
      <c r="W30" s="86"/>
      <c r="X30" s="86"/>
    </row>
    <row r="31" spans="1:24" s="8" customFormat="1">
      <c r="A31" s="221" t="s">
        <v>135</v>
      </c>
      <c r="B31" s="222"/>
      <c r="C31" s="229"/>
      <c r="D31" s="229"/>
      <c r="E31" s="230">
        <f>SUM(E12:E29)</f>
        <v>0</v>
      </c>
      <c r="F31" s="231">
        <f t="shared" ref="F31:P31" si="7">SUM(F12:F29)</f>
        <v>0</v>
      </c>
      <c r="G31" s="231">
        <f t="shared" si="7"/>
        <v>35</v>
      </c>
      <c r="H31" s="231">
        <f t="shared" si="7"/>
        <v>35</v>
      </c>
      <c r="I31" s="231">
        <f t="shared" si="7"/>
        <v>35</v>
      </c>
      <c r="J31" s="231">
        <f t="shared" si="7"/>
        <v>35</v>
      </c>
      <c r="K31" s="231">
        <f t="shared" si="7"/>
        <v>35</v>
      </c>
      <c r="L31" s="231">
        <f t="shared" si="7"/>
        <v>35</v>
      </c>
      <c r="M31" s="231">
        <f t="shared" si="7"/>
        <v>468.33333333333331</v>
      </c>
      <c r="N31" s="231">
        <f t="shared" si="7"/>
        <v>468.33333333333331</v>
      </c>
      <c r="O31" s="231">
        <f t="shared" si="7"/>
        <v>468.33333333333331</v>
      </c>
      <c r="P31" s="232">
        <f t="shared" si="7"/>
        <v>468.33333333333331</v>
      </c>
      <c r="Q31" s="257">
        <f t="shared" si="4"/>
        <v>2083.333333333333</v>
      </c>
      <c r="R31" s="229"/>
      <c r="S31" s="234">
        <f>SUM(S12:S29)</f>
        <v>1733.3333333333333</v>
      </c>
      <c r="T31" s="233">
        <f>SUM(T12:T29)</f>
        <v>350</v>
      </c>
      <c r="U31" s="235">
        <f>SUM(U12:U29)</f>
        <v>2083.333333333333</v>
      </c>
      <c r="V31" s="35"/>
      <c r="W31" s="35"/>
      <c r="X31" s="35"/>
    </row>
    <row r="32" spans="1:24">
      <c r="A32" s="29"/>
      <c r="B32" s="30"/>
      <c r="C32" s="31"/>
      <c r="D32" s="31"/>
      <c r="E32" s="153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154"/>
      <c r="Q32" s="255"/>
      <c r="R32" s="31"/>
      <c r="S32" s="68"/>
      <c r="T32" s="69"/>
      <c r="U32" s="70"/>
      <c r="V32" s="91"/>
      <c r="W32" s="91"/>
      <c r="X32" s="91"/>
    </row>
    <row r="33" spans="1:24" s="8" customFormat="1">
      <c r="A33" s="236" t="s">
        <v>2</v>
      </c>
      <c r="B33" s="237"/>
      <c r="C33" s="238"/>
      <c r="D33" s="238"/>
      <c r="E33" s="239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1"/>
      <c r="Q33" s="258"/>
      <c r="R33" s="242"/>
      <c r="S33" s="243"/>
      <c r="T33" s="242"/>
      <c r="U33" s="244"/>
      <c r="V33" s="35"/>
      <c r="W33" s="35"/>
      <c r="X33" s="35"/>
    </row>
    <row r="34" spans="1:24">
      <c r="A34" s="57" t="s">
        <v>110</v>
      </c>
      <c r="B34" s="59">
        <v>5</v>
      </c>
      <c r="C34" s="37"/>
      <c r="D34" s="145" t="s">
        <v>94</v>
      </c>
      <c r="E34" s="153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154"/>
      <c r="Q34" s="255"/>
      <c r="R34" s="31"/>
      <c r="S34" s="68"/>
      <c r="T34" s="69"/>
      <c r="U34" s="70"/>
      <c r="V34" s="20"/>
      <c r="W34" s="20"/>
      <c r="X34" s="20"/>
    </row>
    <row r="35" spans="1:24">
      <c r="A35" s="5" t="s">
        <v>76</v>
      </c>
      <c r="B35" s="60">
        <v>6</v>
      </c>
      <c r="C35" s="37"/>
      <c r="D35" s="36"/>
      <c r="E35" s="158">
        <v>0</v>
      </c>
      <c r="F35" s="72">
        <v>0</v>
      </c>
      <c r="G35" s="72">
        <v>0</v>
      </c>
      <c r="H35" s="72">
        <v>0</v>
      </c>
      <c r="I35" s="72">
        <v>0</v>
      </c>
      <c r="J35" s="72">
        <v>0</v>
      </c>
      <c r="K35" s="72">
        <v>0</v>
      </c>
      <c r="L35" s="72">
        <v>0</v>
      </c>
      <c r="M35" s="72">
        <v>0</v>
      </c>
      <c r="N35" s="72">
        <v>0</v>
      </c>
      <c r="O35" s="72">
        <v>0</v>
      </c>
      <c r="P35" s="159">
        <v>0</v>
      </c>
      <c r="Q35" s="255">
        <f t="shared" si="4"/>
        <v>0</v>
      </c>
      <c r="R35" s="31"/>
      <c r="S35" s="68">
        <f>+Q35*$H$5</f>
        <v>0</v>
      </c>
      <c r="T35" s="69">
        <f>+Q35*$I$5</f>
        <v>0</v>
      </c>
      <c r="U35" s="70">
        <f t="shared" ref="U35:U45" si="8">SUM(S35:T35)</f>
        <v>0</v>
      </c>
      <c r="V35" s="20"/>
      <c r="W35" s="20"/>
      <c r="X35" s="20"/>
    </row>
    <row r="36" spans="1:24">
      <c r="A36" s="5" t="s">
        <v>75</v>
      </c>
      <c r="B36" s="60">
        <v>13</v>
      </c>
      <c r="C36" s="37"/>
      <c r="D36" s="36">
        <v>350</v>
      </c>
      <c r="E36" s="158">
        <v>0</v>
      </c>
      <c r="F36" s="72">
        <v>0</v>
      </c>
      <c r="G36" s="72">
        <v>0</v>
      </c>
      <c r="H36" s="72">
        <v>0</v>
      </c>
      <c r="I36" s="72">
        <v>0</v>
      </c>
      <c r="J36" s="72">
        <v>0</v>
      </c>
      <c r="K36" s="67">
        <v>0</v>
      </c>
      <c r="L36" s="67">
        <v>0</v>
      </c>
      <c r="M36" s="67">
        <f t="shared" ref="K36:P39" si="9">+$D36/12</f>
        <v>29.166666666666668</v>
      </c>
      <c r="N36" s="67">
        <f t="shared" si="9"/>
        <v>29.166666666666668</v>
      </c>
      <c r="O36" s="67">
        <f t="shared" si="9"/>
        <v>29.166666666666668</v>
      </c>
      <c r="P36" s="154">
        <f t="shared" si="9"/>
        <v>29.166666666666668</v>
      </c>
      <c r="Q36" s="255">
        <f t="shared" si="4"/>
        <v>116.66666666666667</v>
      </c>
      <c r="R36" s="31"/>
      <c r="S36" s="68">
        <f>+Q36</f>
        <v>116.66666666666667</v>
      </c>
      <c r="T36" s="69">
        <v>0</v>
      </c>
      <c r="U36" s="70">
        <f t="shared" si="8"/>
        <v>116.66666666666667</v>
      </c>
      <c r="V36" s="20"/>
      <c r="W36" s="20"/>
      <c r="X36" s="20"/>
    </row>
    <row r="37" spans="1:24">
      <c r="A37" s="5" t="s">
        <v>69</v>
      </c>
      <c r="B37" s="60">
        <v>7</v>
      </c>
      <c r="C37" s="37"/>
      <c r="D37" s="36">
        <v>270</v>
      </c>
      <c r="E37" s="158">
        <v>0</v>
      </c>
      <c r="F37" s="72">
        <v>0</v>
      </c>
      <c r="G37" s="72">
        <v>0</v>
      </c>
      <c r="H37" s="72">
        <v>0</v>
      </c>
      <c r="I37" s="72">
        <v>0</v>
      </c>
      <c r="J37" s="72">
        <v>0</v>
      </c>
      <c r="K37" s="67">
        <v>0</v>
      </c>
      <c r="L37" s="67">
        <v>0</v>
      </c>
      <c r="M37" s="67">
        <f t="shared" si="9"/>
        <v>22.5</v>
      </c>
      <c r="N37" s="67">
        <f t="shared" si="9"/>
        <v>22.5</v>
      </c>
      <c r="O37" s="67">
        <f t="shared" si="9"/>
        <v>22.5</v>
      </c>
      <c r="P37" s="154">
        <f t="shared" si="9"/>
        <v>22.5</v>
      </c>
      <c r="Q37" s="255">
        <f t="shared" si="4"/>
        <v>90</v>
      </c>
      <c r="R37" s="31"/>
      <c r="S37" s="68">
        <f>+Q37</f>
        <v>90</v>
      </c>
      <c r="T37" s="69">
        <v>0</v>
      </c>
      <c r="U37" s="70">
        <f t="shared" si="8"/>
        <v>90</v>
      </c>
      <c r="V37" s="20"/>
      <c r="W37" s="20"/>
      <c r="X37" s="20"/>
    </row>
    <row r="38" spans="1:24">
      <c r="A38" s="5" t="s">
        <v>70</v>
      </c>
      <c r="B38" s="60">
        <v>8</v>
      </c>
      <c r="C38" s="37"/>
      <c r="D38" s="36">
        <v>500</v>
      </c>
      <c r="E38" s="158">
        <v>0</v>
      </c>
      <c r="F38" s="72">
        <v>0</v>
      </c>
      <c r="G38" s="72">
        <v>0</v>
      </c>
      <c r="H38" s="72">
        <v>0</v>
      </c>
      <c r="I38" s="72">
        <v>0</v>
      </c>
      <c r="J38" s="72">
        <v>0</v>
      </c>
      <c r="K38" s="67">
        <v>0</v>
      </c>
      <c r="L38" s="67">
        <v>0</v>
      </c>
      <c r="M38" s="67">
        <f t="shared" si="9"/>
        <v>41.666666666666664</v>
      </c>
      <c r="N38" s="67">
        <f t="shared" si="9"/>
        <v>41.666666666666664</v>
      </c>
      <c r="O38" s="67">
        <f t="shared" si="9"/>
        <v>41.666666666666664</v>
      </c>
      <c r="P38" s="154">
        <f t="shared" si="9"/>
        <v>41.666666666666664</v>
      </c>
      <c r="Q38" s="255">
        <f t="shared" si="4"/>
        <v>166.66666666666666</v>
      </c>
      <c r="R38" s="31"/>
      <c r="S38" s="68">
        <f>+Q38</f>
        <v>166.66666666666666</v>
      </c>
      <c r="T38" s="69">
        <v>0</v>
      </c>
      <c r="U38" s="70">
        <f t="shared" si="8"/>
        <v>166.66666666666666</v>
      </c>
      <c r="V38" s="20"/>
      <c r="W38" s="20"/>
      <c r="X38" s="20"/>
    </row>
    <row r="39" spans="1:24">
      <c r="A39" s="5" t="s">
        <v>71</v>
      </c>
      <c r="B39" s="60">
        <v>9</v>
      </c>
      <c r="C39" s="37"/>
      <c r="D39" s="36">
        <v>2400</v>
      </c>
      <c r="E39" s="158">
        <v>0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67">
        <v>0</v>
      </c>
      <c r="L39" s="67">
        <v>0</v>
      </c>
      <c r="M39" s="67">
        <f t="shared" si="9"/>
        <v>200</v>
      </c>
      <c r="N39" s="67">
        <f t="shared" si="9"/>
        <v>200</v>
      </c>
      <c r="O39" s="67">
        <f t="shared" si="9"/>
        <v>200</v>
      </c>
      <c r="P39" s="154">
        <f t="shared" si="9"/>
        <v>200</v>
      </c>
      <c r="Q39" s="255">
        <f t="shared" si="4"/>
        <v>800</v>
      </c>
      <c r="R39" s="31"/>
      <c r="S39" s="68">
        <f>+Q39*$H$5</f>
        <v>640</v>
      </c>
      <c r="T39" s="69">
        <f>+Q39*$I$5</f>
        <v>160</v>
      </c>
      <c r="U39" s="70">
        <f t="shared" si="8"/>
        <v>800</v>
      </c>
      <c r="V39" s="20"/>
      <c r="W39" s="20"/>
      <c r="X39" s="20"/>
    </row>
    <row r="40" spans="1:24">
      <c r="A40" s="5" t="s">
        <v>72</v>
      </c>
      <c r="B40" s="60">
        <v>10</v>
      </c>
      <c r="C40" s="37"/>
      <c r="D40" s="36">
        <v>1700</v>
      </c>
      <c r="E40" s="158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67">
        <v>0</v>
      </c>
      <c r="L40" s="67">
        <v>0</v>
      </c>
      <c r="M40" s="72">
        <f>+$D40/12*4</f>
        <v>566.66666666666663</v>
      </c>
      <c r="N40" s="72">
        <v>0</v>
      </c>
      <c r="O40" s="72">
        <v>0</v>
      </c>
      <c r="P40" s="159">
        <v>0</v>
      </c>
      <c r="Q40" s="255">
        <f t="shared" si="4"/>
        <v>566.66666666666663</v>
      </c>
      <c r="R40" s="31"/>
      <c r="S40" s="68">
        <f>+Q40*$H$5</f>
        <v>453.33333333333331</v>
      </c>
      <c r="T40" s="69">
        <f>+Q40*$I$5</f>
        <v>113.33333333333333</v>
      </c>
      <c r="U40" s="70">
        <f t="shared" si="8"/>
        <v>566.66666666666663</v>
      </c>
      <c r="V40" s="20"/>
      <c r="W40" s="20"/>
      <c r="X40" s="20"/>
    </row>
    <row r="41" spans="1:24">
      <c r="A41" s="5" t="s">
        <v>24</v>
      </c>
      <c r="B41" s="60">
        <v>11</v>
      </c>
      <c r="C41" s="37"/>
      <c r="D41" s="36">
        <v>1500</v>
      </c>
      <c r="E41" s="158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67">
        <v>0</v>
      </c>
      <c r="L41" s="67">
        <v>0</v>
      </c>
      <c r="M41" s="72">
        <f>+$D41/12*4</f>
        <v>500</v>
      </c>
      <c r="N41" s="72">
        <v>0</v>
      </c>
      <c r="O41" s="72">
        <v>0</v>
      </c>
      <c r="P41" s="159">
        <v>0</v>
      </c>
      <c r="Q41" s="255">
        <f t="shared" si="4"/>
        <v>500</v>
      </c>
      <c r="R41" s="31"/>
      <c r="S41" s="68">
        <f>+Q41</f>
        <v>500</v>
      </c>
      <c r="T41" s="69">
        <v>0</v>
      </c>
      <c r="U41" s="70">
        <f t="shared" si="8"/>
        <v>500</v>
      </c>
      <c r="V41" s="20"/>
      <c r="W41" s="20"/>
      <c r="X41" s="20"/>
    </row>
    <row r="42" spans="1:24">
      <c r="A42" s="5" t="s">
        <v>73</v>
      </c>
      <c r="B42" s="60">
        <v>12</v>
      </c>
      <c r="C42" s="37"/>
      <c r="D42" s="36">
        <v>300</v>
      </c>
      <c r="E42" s="158">
        <v>0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67">
        <v>0</v>
      </c>
      <c r="L42" s="67">
        <v>0</v>
      </c>
      <c r="M42" s="67">
        <f t="shared" ref="K42:P43" si="10">+$D42/12</f>
        <v>25</v>
      </c>
      <c r="N42" s="67">
        <f t="shared" si="10"/>
        <v>25</v>
      </c>
      <c r="O42" s="67">
        <f t="shared" si="10"/>
        <v>25</v>
      </c>
      <c r="P42" s="154">
        <f t="shared" si="10"/>
        <v>25</v>
      </c>
      <c r="Q42" s="255">
        <f t="shared" si="4"/>
        <v>100</v>
      </c>
      <c r="R42" s="31"/>
      <c r="S42" s="68">
        <f>+Q42*$H$5</f>
        <v>80</v>
      </c>
      <c r="T42" s="69">
        <f>+Q42*$I$5</f>
        <v>20</v>
      </c>
      <c r="U42" s="70">
        <f t="shared" si="8"/>
        <v>100</v>
      </c>
      <c r="V42" s="20"/>
      <c r="W42" s="20"/>
      <c r="X42" s="20"/>
    </row>
    <row r="43" spans="1:24">
      <c r="A43" s="5" t="s">
        <v>74</v>
      </c>
      <c r="B43" s="60">
        <v>12</v>
      </c>
      <c r="C43" s="37"/>
      <c r="D43" s="146">
        <v>600</v>
      </c>
      <c r="E43" s="158">
        <v>0</v>
      </c>
      <c r="F43" s="72">
        <v>0</v>
      </c>
      <c r="G43" s="72">
        <v>0</v>
      </c>
      <c r="H43" s="72">
        <v>0</v>
      </c>
      <c r="I43" s="72">
        <v>0</v>
      </c>
      <c r="J43" s="72">
        <v>0</v>
      </c>
      <c r="K43" s="67">
        <v>0</v>
      </c>
      <c r="L43" s="67">
        <v>0</v>
      </c>
      <c r="M43" s="67">
        <f t="shared" si="10"/>
        <v>50</v>
      </c>
      <c r="N43" s="67">
        <f t="shared" si="10"/>
        <v>50</v>
      </c>
      <c r="O43" s="67">
        <f t="shared" si="10"/>
        <v>50</v>
      </c>
      <c r="P43" s="154">
        <f t="shared" si="10"/>
        <v>50</v>
      </c>
      <c r="Q43" s="255">
        <f t="shared" si="4"/>
        <v>200</v>
      </c>
      <c r="R43" s="31"/>
      <c r="S43" s="68">
        <f>+Q43*$H$5</f>
        <v>160</v>
      </c>
      <c r="T43" s="69">
        <f>+Q43*$I$5</f>
        <v>40</v>
      </c>
      <c r="U43" s="70">
        <f t="shared" si="8"/>
        <v>200</v>
      </c>
      <c r="V43" s="20"/>
      <c r="W43" s="20"/>
      <c r="X43" s="20"/>
    </row>
    <row r="44" spans="1:24">
      <c r="A44" s="98" t="s">
        <v>125</v>
      </c>
      <c r="B44" s="60">
        <v>14</v>
      </c>
      <c r="C44" s="37"/>
      <c r="D44" s="37"/>
      <c r="E44" s="158"/>
      <c r="F44" s="72"/>
      <c r="G44" s="72"/>
      <c r="H44" s="72"/>
      <c r="I44" s="72"/>
      <c r="J44" s="72"/>
      <c r="K44" s="67"/>
      <c r="L44" s="67"/>
      <c r="M44" s="67"/>
      <c r="N44" s="67"/>
      <c r="O44" s="67"/>
      <c r="P44" s="154"/>
      <c r="Q44" s="255"/>
      <c r="R44" s="31"/>
      <c r="S44" s="68"/>
      <c r="T44" s="69"/>
      <c r="U44" s="70"/>
      <c r="V44" s="86"/>
      <c r="W44" s="86"/>
      <c r="X44" s="86"/>
    </row>
    <row r="45" spans="1:24">
      <c r="C45" s="37"/>
      <c r="D45" s="37"/>
      <c r="E45" s="153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154"/>
      <c r="Q45" s="255"/>
      <c r="R45" s="31"/>
      <c r="S45" s="68">
        <f>+Q45</f>
        <v>0</v>
      </c>
      <c r="T45" s="69">
        <v>0</v>
      </c>
      <c r="U45" s="70">
        <f t="shared" si="8"/>
        <v>0</v>
      </c>
      <c r="V45" s="20"/>
      <c r="W45" s="20"/>
      <c r="X45" s="20"/>
    </row>
    <row r="46" spans="1:24" s="8" customFormat="1">
      <c r="A46" s="236" t="s">
        <v>3</v>
      </c>
      <c r="B46" s="237"/>
      <c r="C46" s="238"/>
      <c r="D46" s="238"/>
      <c r="E46" s="245">
        <f t="shared" ref="E46:J46" si="11">SUM(E35:E44)</f>
        <v>0</v>
      </c>
      <c r="F46" s="246">
        <f t="shared" si="11"/>
        <v>0</v>
      </c>
      <c r="G46" s="246">
        <f t="shared" si="11"/>
        <v>0</v>
      </c>
      <c r="H46" s="246">
        <f t="shared" si="11"/>
        <v>0</v>
      </c>
      <c r="I46" s="246">
        <f t="shared" si="11"/>
        <v>0</v>
      </c>
      <c r="J46" s="246">
        <f t="shared" si="11"/>
        <v>0</v>
      </c>
      <c r="K46" s="246">
        <f t="shared" ref="K46:P46" si="12">SUM(K35:K43)</f>
        <v>0</v>
      </c>
      <c r="L46" s="246">
        <f t="shared" si="12"/>
        <v>0</v>
      </c>
      <c r="M46" s="246">
        <f t="shared" si="12"/>
        <v>1435</v>
      </c>
      <c r="N46" s="246">
        <f t="shared" si="12"/>
        <v>368.33333333333337</v>
      </c>
      <c r="O46" s="246">
        <f t="shared" si="12"/>
        <v>368.33333333333337</v>
      </c>
      <c r="P46" s="247">
        <f t="shared" si="12"/>
        <v>368.33333333333337</v>
      </c>
      <c r="Q46" s="259">
        <f>SUM(Q35:Q45)</f>
        <v>2540</v>
      </c>
      <c r="R46" s="238"/>
      <c r="S46" s="249">
        <f>SUM(S35:S45)</f>
        <v>2206.666666666667</v>
      </c>
      <c r="T46" s="248">
        <f>SUM(T35:T45)</f>
        <v>333.33333333333331</v>
      </c>
      <c r="U46" s="250">
        <f>SUM(U35:U45)</f>
        <v>2540</v>
      </c>
      <c r="V46" s="35"/>
      <c r="W46" s="35"/>
      <c r="X46" s="35"/>
    </row>
    <row r="47" spans="1:24" ht="14" thickBot="1">
      <c r="A47" s="33"/>
      <c r="B47" s="64"/>
      <c r="C47" s="31"/>
      <c r="D47" s="31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73" t="s">
        <v>101</v>
      </c>
      <c r="Q47" s="135">
        <f>+Q31-Q46</f>
        <v>-456.66666666666697</v>
      </c>
      <c r="R47" s="31"/>
      <c r="S47" s="74">
        <f>+S31-S46</f>
        <v>-473.33333333333371</v>
      </c>
      <c r="T47" s="77">
        <f>+T31-T46</f>
        <v>16.666666666666686</v>
      </c>
      <c r="U47" s="78">
        <f>SUM(S47:T47)</f>
        <v>-456.66666666666703</v>
      </c>
      <c r="V47" s="20"/>
      <c r="W47" s="20"/>
      <c r="X47" s="20"/>
    </row>
    <row r="48" spans="1:24">
      <c r="A48" s="33"/>
      <c r="B48" s="64"/>
      <c r="C48" s="31"/>
      <c r="D48" s="31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73"/>
      <c r="Q48" s="135"/>
      <c r="R48" s="31"/>
      <c r="S48" s="31"/>
      <c r="T48" s="31"/>
      <c r="U48" s="69"/>
      <c r="V48" s="91"/>
      <c r="W48" s="91"/>
      <c r="X48" s="91"/>
    </row>
    <row r="49" spans="1:24">
      <c r="A49" s="141" t="s">
        <v>4</v>
      </c>
      <c r="B49" s="142"/>
      <c r="C49" s="135"/>
      <c r="D49" s="135"/>
      <c r="E49" s="67">
        <f>+'Year 1'!P52</f>
        <v>1250</v>
      </c>
      <c r="F49" s="67">
        <f t="shared" ref="F49:P49" si="13">E51</f>
        <v>1250</v>
      </c>
      <c r="G49" s="67">
        <f t="shared" si="13"/>
        <v>1250</v>
      </c>
      <c r="H49" s="67">
        <f>G51</f>
        <v>1285</v>
      </c>
      <c r="I49" s="67">
        <f t="shared" si="13"/>
        <v>1320</v>
      </c>
      <c r="J49" s="67">
        <f t="shared" si="13"/>
        <v>1355</v>
      </c>
      <c r="K49" s="67">
        <f t="shared" si="13"/>
        <v>1390</v>
      </c>
      <c r="L49" s="67">
        <f t="shared" si="13"/>
        <v>1425</v>
      </c>
      <c r="M49" s="67">
        <f t="shared" si="13"/>
        <v>1460</v>
      </c>
      <c r="N49" s="67">
        <f t="shared" si="13"/>
        <v>493.33333333333326</v>
      </c>
      <c r="O49" s="67">
        <f t="shared" si="13"/>
        <v>593.33333333333326</v>
      </c>
      <c r="P49" s="67">
        <f t="shared" si="13"/>
        <v>693.33333333333326</v>
      </c>
      <c r="Q49" s="80">
        <f>+E49</f>
        <v>1250</v>
      </c>
      <c r="R49" s="69" t="s">
        <v>136</v>
      </c>
      <c r="T49" s="71"/>
      <c r="U49" s="71"/>
      <c r="V49" s="20"/>
      <c r="W49" s="20"/>
      <c r="X49" s="20"/>
    </row>
    <row r="50" spans="1:24">
      <c r="A50" s="29" t="s">
        <v>5</v>
      </c>
      <c r="B50" s="30"/>
      <c r="C50" s="31"/>
      <c r="D50" s="31"/>
      <c r="E50" s="67">
        <f t="shared" ref="E50:P50" si="14">E31+(-E46)</f>
        <v>0</v>
      </c>
      <c r="F50" s="67">
        <f t="shared" si="14"/>
        <v>0</v>
      </c>
      <c r="G50" s="67">
        <f t="shared" si="14"/>
        <v>35</v>
      </c>
      <c r="H50" s="67">
        <f t="shared" si="14"/>
        <v>35</v>
      </c>
      <c r="I50" s="67">
        <f t="shared" si="14"/>
        <v>35</v>
      </c>
      <c r="J50" s="67">
        <f t="shared" si="14"/>
        <v>35</v>
      </c>
      <c r="K50" s="67">
        <f t="shared" si="14"/>
        <v>35</v>
      </c>
      <c r="L50" s="67">
        <f t="shared" si="14"/>
        <v>35</v>
      </c>
      <c r="M50" s="67">
        <f t="shared" si="14"/>
        <v>-966.66666666666674</v>
      </c>
      <c r="N50" s="67">
        <f t="shared" si="14"/>
        <v>99.999999999999943</v>
      </c>
      <c r="O50" s="67">
        <f t="shared" si="14"/>
        <v>99.999999999999943</v>
      </c>
      <c r="P50" s="67">
        <f t="shared" si="14"/>
        <v>99.999999999999943</v>
      </c>
      <c r="Q50" s="76">
        <f>+Q47</f>
        <v>-456.66666666666697</v>
      </c>
      <c r="R50" s="2" t="s">
        <v>130</v>
      </c>
      <c r="T50" s="69"/>
      <c r="U50" s="71"/>
      <c r="V50" s="20"/>
      <c r="W50" s="20"/>
      <c r="X50" s="20"/>
    </row>
    <row r="51" spans="1:24">
      <c r="A51" s="138" t="s">
        <v>6</v>
      </c>
      <c r="B51" s="139"/>
      <c r="C51" s="140"/>
      <c r="D51" s="140"/>
      <c r="E51" s="251">
        <f>E49+E50</f>
        <v>1250</v>
      </c>
      <c r="F51" s="251">
        <f t="shared" ref="F51:P51" si="15">F49+F50</f>
        <v>1250</v>
      </c>
      <c r="G51" s="251">
        <f t="shared" si="15"/>
        <v>1285</v>
      </c>
      <c r="H51" s="251">
        <f t="shared" si="15"/>
        <v>1320</v>
      </c>
      <c r="I51" s="251">
        <f t="shared" si="15"/>
        <v>1355</v>
      </c>
      <c r="J51" s="251">
        <f t="shared" si="15"/>
        <v>1390</v>
      </c>
      <c r="K51" s="251">
        <f t="shared" si="15"/>
        <v>1425</v>
      </c>
      <c r="L51" s="251">
        <f t="shared" si="15"/>
        <v>1460</v>
      </c>
      <c r="M51" s="251">
        <f t="shared" si="15"/>
        <v>493.33333333333326</v>
      </c>
      <c r="N51" s="251">
        <f t="shared" si="15"/>
        <v>593.33333333333326</v>
      </c>
      <c r="O51" s="251">
        <f t="shared" si="15"/>
        <v>693.33333333333326</v>
      </c>
      <c r="P51" s="251">
        <f t="shared" si="15"/>
        <v>793.33333333333326</v>
      </c>
      <c r="Q51" s="210">
        <f>SUM(Q49:Q50)</f>
        <v>793.33333333333303</v>
      </c>
      <c r="R51" s="69" t="s">
        <v>137</v>
      </c>
      <c r="T51" s="69"/>
      <c r="U51" s="71"/>
      <c r="V51" s="20"/>
      <c r="W51" s="20"/>
      <c r="X51" s="20"/>
    </row>
    <row r="52" spans="1:24">
      <c r="A52" s="20"/>
      <c r="B52" s="6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T52" s="71"/>
      <c r="U52" s="71"/>
      <c r="V52" s="20"/>
      <c r="W52" s="20"/>
      <c r="X52" s="20"/>
    </row>
    <row r="53" spans="1:24">
      <c r="A53" s="318" t="s">
        <v>83</v>
      </c>
      <c r="B53" s="16" t="s">
        <v>112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137"/>
      <c r="R53" s="32"/>
      <c r="S53" s="32"/>
      <c r="T53" s="32"/>
      <c r="U53" s="20"/>
      <c r="V53" s="20"/>
      <c r="W53" s="20"/>
      <c r="X53" s="20"/>
    </row>
    <row r="54" spans="1:24">
      <c r="B54" s="16">
        <v>1</v>
      </c>
      <c r="C54" s="2" t="s">
        <v>138</v>
      </c>
      <c r="N54" s="20"/>
      <c r="O54" s="20"/>
      <c r="P54" s="20"/>
      <c r="Q54" s="137"/>
      <c r="R54" s="32"/>
      <c r="S54" s="32"/>
      <c r="T54" s="32"/>
      <c r="U54" s="20"/>
      <c r="V54" s="20"/>
      <c r="W54" s="20"/>
      <c r="X54" s="20"/>
    </row>
    <row r="55" spans="1:24">
      <c r="B55" s="16">
        <v>2</v>
      </c>
      <c r="C55" s="2" t="s">
        <v>95</v>
      </c>
      <c r="N55" s="20"/>
      <c r="O55" s="20"/>
      <c r="P55" s="20"/>
      <c r="Q55" s="35"/>
      <c r="R55" s="91"/>
      <c r="S55" s="20"/>
      <c r="T55" s="20"/>
      <c r="U55" s="20"/>
      <c r="V55" s="20"/>
      <c r="W55" s="20"/>
      <c r="X55" s="20"/>
    </row>
    <row r="56" spans="1:24">
      <c r="B56" s="16">
        <v>3</v>
      </c>
      <c r="C56" s="2" t="s">
        <v>104</v>
      </c>
      <c r="N56" s="20"/>
      <c r="O56" s="20"/>
      <c r="P56" s="20"/>
      <c r="Q56" s="35"/>
      <c r="R56" s="91"/>
      <c r="S56" s="20"/>
      <c r="T56" s="20"/>
      <c r="U56" s="20"/>
      <c r="V56" s="20"/>
      <c r="W56" s="20"/>
      <c r="X56" s="20"/>
    </row>
    <row r="57" spans="1:24">
      <c r="B57" s="16">
        <v>4</v>
      </c>
      <c r="C57" s="2" t="s">
        <v>115</v>
      </c>
      <c r="L57" s="15"/>
      <c r="N57" s="22"/>
      <c r="O57" s="22"/>
      <c r="P57" s="22"/>
      <c r="Q57" s="35"/>
      <c r="R57" s="91"/>
      <c r="S57" s="22"/>
      <c r="T57" s="22"/>
      <c r="U57" s="22"/>
      <c r="V57" s="22"/>
      <c r="W57" s="22"/>
      <c r="X57" s="22"/>
    </row>
    <row r="58" spans="1:24">
      <c r="B58" s="16">
        <v>5</v>
      </c>
      <c r="C58" s="2" t="s">
        <v>82</v>
      </c>
      <c r="N58" s="20"/>
      <c r="O58" s="20"/>
      <c r="P58" s="20"/>
      <c r="Q58" s="35"/>
      <c r="R58" s="91"/>
      <c r="S58" s="20"/>
      <c r="T58" s="20"/>
      <c r="U58" s="20"/>
      <c r="V58" s="20"/>
      <c r="W58" s="20"/>
      <c r="X58" s="20"/>
    </row>
    <row r="59" spans="1:24">
      <c r="B59" s="16">
        <v>6</v>
      </c>
      <c r="C59" s="2" t="s">
        <v>96</v>
      </c>
      <c r="N59" s="20"/>
      <c r="O59" s="20"/>
      <c r="P59" s="20"/>
      <c r="Q59" s="35"/>
      <c r="R59" s="91"/>
      <c r="S59" s="20"/>
      <c r="T59" s="20"/>
      <c r="U59" s="20"/>
      <c r="V59" s="20"/>
      <c r="W59" s="20"/>
      <c r="X59" s="20"/>
    </row>
    <row r="60" spans="1:24">
      <c r="B60" s="16">
        <v>7</v>
      </c>
      <c r="C60" s="2" t="s">
        <v>97</v>
      </c>
      <c r="N60" s="20"/>
      <c r="O60" s="20"/>
      <c r="P60" s="20"/>
      <c r="Q60" s="35"/>
      <c r="R60" s="91"/>
      <c r="S60" s="20"/>
      <c r="T60" s="20"/>
      <c r="U60" s="20"/>
      <c r="V60" s="20"/>
      <c r="W60" s="20"/>
      <c r="X60" s="20"/>
    </row>
    <row r="61" spans="1:24">
      <c r="B61" s="16">
        <v>8</v>
      </c>
      <c r="C61" s="2" t="s">
        <v>99</v>
      </c>
      <c r="N61" s="20"/>
      <c r="O61" s="20"/>
      <c r="P61" s="20"/>
      <c r="Q61" s="35"/>
      <c r="R61" s="91"/>
      <c r="S61" s="20"/>
      <c r="T61" s="20"/>
      <c r="U61" s="20"/>
      <c r="V61" s="20"/>
      <c r="W61" s="20"/>
      <c r="X61" s="20"/>
    </row>
    <row r="62" spans="1:24">
      <c r="B62" s="16">
        <v>9</v>
      </c>
      <c r="C62" s="2" t="s">
        <v>98</v>
      </c>
      <c r="N62" s="20"/>
      <c r="O62" s="20"/>
      <c r="P62" s="20"/>
      <c r="Q62" s="35"/>
      <c r="R62" s="91"/>
      <c r="S62" s="20"/>
      <c r="T62" s="20"/>
      <c r="U62" s="20"/>
      <c r="V62" s="20"/>
      <c r="W62" s="20"/>
      <c r="X62" s="20"/>
    </row>
    <row r="63" spans="1:24">
      <c r="B63" s="16">
        <v>10</v>
      </c>
      <c r="C63" s="2" t="s">
        <v>109</v>
      </c>
      <c r="L63" s="15" t="s">
        <v>81</v>
      </c>
      <c r="N63" s="20"/>
      <c r="O63" s="20"/>
      <c r="P63" s="20"/>
      <c r="Q63" s="35"/>
      <c r="R63" s="91"/>
      <c r="S63" s="20"/>
      <c r="T63" s="20"/>
      <c r="U63" s="20"/>
      <c r="V63" s="20"/>
      <c r="W63" s="20"/>
      <c r="X63" s="20"/>
    </row>
    <row r="64" spans="1:24">
      <c r="B64" s="16">
        <v>11</v>
      </c>
      <c r="C64" s="2" t="s">
        <v>117</v>
      </c>
      <c r="L64" s="15"/>
      <c r="N64" s="66"/>
      <c r="O64" s="66"/>
      <c r="P64" s="66"/>
      <c r="Q64" s="35"/>
      <c r="R64" s="91"/>
      <c r="S64" s="66"/>
      <c r="T64" s="66"/>
      <c r="U64" s="66"/>
      <c r="V64" s="66"/>
      <c r="W64" s="66"/>
      <c r="X64" s="66"/>
    </row>
    <row r="65" spans="1:24">
      <c r="B65" s="16">
        <v>12</v>
      </c>
      <c r="C65" s="2" t="s">
        <v>114</v>
      </c>
      <c r="N65" s="20"/>
      <c r="O65" s="20"/>
      <c r="P65" s="20"/>
      <c r="Q65" s="35"/>
      <c r="R65" s="91"/>
      <c r="S65" s="20"/>
      <c r="T65" s="20"/>
      <c r="U65" s="20"/>
      <c r="V65" s="20"/>
      <c r="W65" s="20"/>
      <c r="X65" s="20"/>
    </row>
    <row r="66" spans="1:24">
      <c r="B66" s="16">
        <v>13</v>
      </c>
      <c r="C66" s="93" t="s">
        <v>124</v>
      </c>
      <c r="P66" s="20"/>
      <c r="Q66" s="35"/>
      <c r="R66" s="91"/>
      <c r="S66" s="20"/>
      <c r="T66" s="20"/>
      <c r="U66" s="20"/>
      <c r="V66" s="20"/>
      <c r="W66" s="20"/>
      <c r="X66" s="20"/>
    </row>
    <row r="67" spans="1:24">
      <c r="A67" s="20"/>
      <c r="B67" s="61">
        <v>14</v>
      </c>
      <c r="C67" s="2" t="s">
        <v>129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35"/>
      <c r="R67" s="91"/>
      <c r="S67" s="20"/>
      <c r="T67" s="20"/>
      <c r="U67" s="20"/>
      <c r="V67" s="20"/>
      <c r="W67" s="20"/>
      <c r="X67" s="20"/>
    </row>
    <row r="68" spans="1:24">
      <c r="A68" s="20"/>
      <c r="B68" s="6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35"/>
      <c r="R68" s="91"/>
      <c r="S68" s="20"/>
      <c r="T68" s="20"/>
      <c r="U68" s="20"/>
      <c r="V68" s="20"/>
      <c r="W68" s="20"/>
      <c r="X68" s="20"/>
    </row>
    <row r="69" spans="1:24">
      <c r="A69" s="20"/>
      <c r="B69" s="61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35"/>
      <c r="R69" s="91"/>
      <c r="S69" s="20"/>
      <c r="T69" s="20"/>
      <c r="U69" s="20"/>
      <c r="V69" s="20"/>
      <c r="W69" s="20"/>
      <c r="X69" s="20"/>
    </row>
    <row r="70" spans="1:24">
      <c r="A70" s="20"/>
      <c r="B70" s="61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35"/>
      <c r="R70" s="91"/>
      <c r="S70" s="20"/>
      <c r="T70" s="20"/>
      <c r="U70" s="20"/>
      <c r="V70" s="20"/>
      <c r="W70" s="20"/>
      <c r="X70" s="20"/>
    </row>
    <row r="71" spans="1:24">
      <c r="A71" s="20"/>
      <c r="B71" s="61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35"/>
      <c r="R71" s="91"/>
      <c r="S71" s="20"/>
      <c r="T71" s="20"/>
      <c r="U71" s="20"/>
      <c r="V71" s="20"/>
      <c r="W71" s="20"/>
      <c r="X71" s="20"/>
    </row>
    <row r="72" spans="1:24">
      <c r="A72" s="20"/>
      <c r="B72" s="61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35"/>
      <c r="R72" s="91"/>
      <c r="S72" s="20"/>
      <c r="T72" s="20"/>
      <c r="U72" s="20"/>
      <c r="V72" s="20"/>
      <c r="W72" s="20"/>
      <c r="X72" s="20"/>
    </row>
    <row r="73" spans="1:24">
      <c r="A73" s="20"/>
      <c r="B73" s="61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35"/>
      <c r="R73" s="91"/>
      <c r="S73" s="20"/>
      <c r="T73" s="20"/>
      <c r="U73" s="20"/>
      <c r="V73" s="20"/>
      <c r="W73" s="20"/>
      <c r="X73" s="20"/>
    </row>
    <row r="74" spans="1:24">
      <c r="A74" s="20"/>
      <c r="B74" s="61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35"/>
      <c r="R74" s="91"/>
      <c r="S74" s="20"/>
      <c r="T74" s="20"/>
      <c r="U74" s="20"/>
      <c r="V74" s="20"/>
      <c r="W74" s="20"/>
      <c r="X74" s="20"/>
    </row>
    <row r="75" spans="1:24">
      <c r="A75" s="20"/>
      <c r="B75" s="61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35"/>
      <c r="R75" s="91"/>
      <c r="S75" s="20"/>
      <c r="T75" s="20"/>
      <c r="U75" s="20"/>
      <c r="V75" s="20"/>
      <c r="W75" s="20"/>
      <c r="X75" s="20"/>
    </row>
    <row r="76" spans="1:24">
      <c r="A76" s="20"/>
      <c r="B76" s="61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35"/>
      <c r="R76" s="91"/>
      <c r="S76" s="20"/>
      <c r="T76" s="20"/>
      <c r="U76" s="20"/>
      <c r="V76" s="20"/>
      <c r="W76" s="20"/>
      <c r="X76" s="20"/>
    </row>
  </sheetData>
  <mergeCells count="6">
    <mergeCell ref="S7:U7"/>
    <mergeCell ref="N2:O2"/>
    <mergeCell ref="N3:O3"/>
    <mergeCell ref="N4:O4"/>
    <mergeCell ref="N5:O5"/>
    <mergeCell ref="E7:Q7"/>
  </mergeCells>
  <phoneticPr fontId="13" type="noConversion"/>
  <pageMargins left="0.36000000000000004" right="0.36000000000000004" top="0.41000000000000009" bottom="0.41000000000000009" header="0.5" footer="0.5"/>
  <pageSetup paperSize="9" fitToWidth="2" fitToHeight="2" orientation="landscape" horizontalDpi="4294967292" verticalDpi="4294967292"/>
  <ignoredErrors>
    <ignoredError sqref="S21:U24 U49 E31:P31 K46:P46 E29:J29 S28:U29 S47:U47 S26:U26 E26:Q26 E47:Q47 L29:Q29 E49:P49 E28:Q28 U50:U51 E51:P51 E50:P50" emptyCellReference="1"/>
    <ignoredError sqref="S46:U46 S31:U31 Q36:Q42 U45 U38:U43 Q31 Q46" formula="1" emptyCellReference="1"/>
    <ignoredError sqref="S33:U35 S43:T43 S36:U37 S39:T40 S38 S42:T42 S41 S45 Q43 Q33:Q35" formula="1"/>
  </ignoredErrors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77"/>
  <sheetViews>
    <sheetView workbookViewId="0">
      <pane ySplit="8" topLeftCell="A15" activePane="bottomLeft" state="frozen"/>
      <selection pane="bottomLeft" activeCell="L4" sqref="L4"/>
    </sheetView>
  </sheetViews>
  <sheetFormatPr baseColWidth="10" defaultColWidth="10.83203125" defaultRowHeight="13" x14ac:dyDescent="0"/>
  <cols>
    <col min="1" max="1" width="35.33203125" style="2" customWidth="1"/>
    <col min="2" max="2" width="6.83203125" style="16" customWidth="1"/>
    <col min="3" max="3" width="11.33203125" style="2" customWidth="1"/>
    <col min="4" max="4" width="10.83203125" style="2"/>
    <col min="5" max="16" width="9.83203125" style="2" customWidth="1"/>
    <col min="17" max="17" width="9.83203125" style="8" customWidth="1"/>
    <col min="18" max="18" width="4" style="2" customWidth="1"/>
    <col min="19" max="20" width="9.83203125" style="2" customWidth="1"/>
    <col min="21" max="21" width="11" style="2" bestFit="1" customWidth="1"/>
    <col min="22" max="16384" width="10.83203125" style="2"/>
  </cols>
  <sheetData>
    <row r="1" spans="1:24" ht="18" thickBot="1">
      <c r="A1" s="50" t="s">
        <v>58</v>
      </c>
      <c r="B1" s="58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35"/>
      <c r="R1" s="91"/>
      <c r="S1" s="20"/>
      <c r="T1" s="20"/>
      <c r="U1" s="20"/>
      <c r="V1" s="20"/>
      <c r="W1" s="20"/>
      <c r="X1" s="20"/>
    </row>
    <row r="2" spans="1:24" ht="17">
      <c r="A2" s="50" t="s">
        <v>59</v>
      </c>
      <c r="B2" s="58"/>
      <c r="C2" s="90" t="s">
        <v>63</v>
      </c>
      <c r="D2" s="35"/>
      <c r="E2" s="323" t="s">
        <v>62</v>
      </c>
      <c r="F2" s="299"/>
      <c r="G2" s="299"/>
      <c r="H2" s="310" t="s">
        <v>8</v>
      </c>
      <c r="I2" s="290" t="s">
        <v>17</v>
      </c>
      <c r="J2" s="20"/>
      <c r="L2" s="35"/>
      <c r="M2" s="38"/>
      <c r="N2" s="39"/>
      <c r="O2" s="34"/>
      <c r="P2" s="20"/>
      <c r="Q2" s="35"/>
      <c r="R2" s="91"/>
      <c r="S2" s="20"/>
      <c r="T2" s="20"/>
      <c r="U2" s="20"/>
      <c r="V2" s="20"/>
      <c r="W2" s="20"/>
      <c r="X2" s="20"/>
    </row>
    <row r="3" spans="1:24">
      <c r="C3" s="20"/>
      <c r="D3" s="20"/>
      <c r="E3" s="51" t="s">
        <v>61</v>
      </c>
      <c r="F3" s="52"/>
      <c r="G3" s="52"/>
      <c r="H3" s="302">
        <v>100</v>
      </c>
      <c r="I3" s="303">
        <v>30</v>
      </c>
      <c r="J3" s="35"/>
      <c r="K3" s="35"/>
      <c r="L3" s="20"/>
      <c r="M3" s="38"/>
      <c r="N3" s="39"/>
      <c r="O3" s="34"/>
      <c r="P3" s="20"/>
      <c r="Q3" s="35"/>
      <c r="R3" s="91"/>
      <c r="S3" s="20"/>
      <c r="T3" s="20"/>
      <c r="U3" s="20"/>
      <c r="V3" s="20"/>
      <c r="W3" s="20"/>
      <c r="X3" s="20"/>
    </row>
    <row r="4" spans="1:24" ht="17">
      <c r="A4" s="50" t="s">
        <v>23</v>
      </c>
      <c r="B4" s="58"/>
      <c r="C4" s="20"/>
      <c r="D4" s="20"/>
      <c r="E4" s="51"/>
      <c r="F4" s="52"/>
      <c r="G4" s="52"/>
      <c r="H4" s="52"/>
      <c r="I4" s="53"/>
      <c r="J4" s="20"/>
      <c r="K4" s="35"/>
      <c r="L4" s="20"/>
      <c r="M4" s="38"/>
      <c r="N4" s="39"/>
      <c r="O4" s="34"/>
      <c r="P4" s="35"/>
      <c r="Q4" s="35"/>
      <c r="R4" s="91"/>
      <c r="S4" s="20"/>
      <c r="T4" s="20"/>
      <c r="U4" s="20"/>
      <c r="V4" s="20"/>
      <c r="W4" s="20"/>
      <c r="X4" s="20"/>
    </row>
    <row r="5" spans="1:24" ht="14" thickBot="1">
      <c r="A5" s="20"/>
      <c r="B5" s="61"/>
      <c r="C5" s="20"/>
      <c r="D5" s="20"/>
      <c r="E5" s="304" t="s">
        <v>64</v>
      </c>
      <c r="F5" s="305"/>
      <c r="G5" s="305"/>
      <c r="H5" s="306">
        <v>0.8</v>
      </c>
      <c r="I5" s="307">
        <v>0.2</v>
      </c>
      <c r="J5" s="20"/>
      <c r="K5" s="35"/>
      <c r="L5" s="20"/>
      <c r="M5" s="38"/>
      <c r="N5" s="39"/>
      <c r="O5" s="34"/>
      <c r="P5" s="35"/>
      <c r="Q5" s="35"/>
      <c r="R5" s="91"/>
      <c r="S5" s="20"/>
      <c r="T5" s="20"/>
      <c r="U5" s="20"/>
      <c r="V5" s="20"/>
      <c r="W5" s="20"/>
      <c r="X5" s="20"/>
    </row>
    <row r="6" spans="1:24">
      <c r="A6" s="91"/>
      <c r="B6" s="61"/>
      <c r="C6" s="91"/>
      <c r="D6" s="91"/>
      <c r="E6" s="91"/>
      <c r="F6" s="91"/>
      <c r="G6" s="91"/>
      <c r="H6" s="21"/>
      <c r="I6" s="21"/>
      <c r="J6" s="91"/>
      <c r="K6" s="35"/>
      <c r="L6" s="91"/>
      <c r="M6" s="38"/>
      <c r="N6" s="39"/>
      <c r="O6" s="34"/>
      <c r="P6" s="35"/>
      <c r="Q6" s="35"/>
      <c r="R6" s="91"/>
      <c r="S6" s="91"/>
      <c r="T6" s="91"/>
      <c r="U6" s="91"/>
      <c r="V6" s="91"/>
      <c r="W6" s="91"/>
      <c r="X6" s="91"/>
    </row>
    <row r="7" spans="1:24" ht="16" thickBot="1">
      <c r="A7" s="20"/>
      <c r="B7" s="61"/>
      <c r="C7" s="20"/>
      <c r="E7" s="337" t="s">
        <v>23</v>
      </c>
      <c r="F7" s="337"/>
      <c r="G7" s="337"/>
      <c r="H7" s="337"/>
      <c r="I7" s="337"/>
      <c r="J7" s="337"/>
      <c r="K7" s="337"/>
      <c r="L7" s="337"/>
      <c r="M7" s="337"/>
      <c r="N7" s="337"/>
      <c r="O7" s="337"/>
      <c r="P7" s="337"/>
      <c r="Q7" s="338"/>
      <c r="R7" s="91"/>
      <c r="S7" s="327" t="s">
        <v>23</v>
      </c>
      <c r="T7" s="328"/>
      <c r="U7" s="328"/>
      <c r="V7" s="20"/>
      <c r="W7" s="20"/>
      <c r="X7" s="20"/>
    </row>
    <row r="8" spans="1:24" ht="27" thickBot="1">
      <c r="A8" s="114"/>
      <c r="B8" s="115" t="s">
        <v>112</v>
      </c>
      <c r="C8" s="116" t="s">
        <v>60</v>
      </c>
      <c r="D8" s="117" t="s">
        <v>61</v>
      </c>
      <c r="E8" s="147" t="s">
        <v>25</v>
      </c>
      <c r="F8" s="148" t="s">
        <v>26</v>
      </c>
      <c r="G8" s="148" t="s">
        <v>27</v>
      </c>
      <c r="H8" s="148" t="s">
        <v>28</v>
      </c>
      <c r="I8" s="148" t="s">
        <v>29</v>
      </c>
      <c r="J8" s="148" t="s">
        <v>30</v>
      </c>
      <c r="K8" s="148" t="s">
        <v>31</v>
      </c>
      <c r="L8" s="148" t="s">
        <v>32</v>
      </c>
      <c r="M8" s="148" t="s">
        <v>33</v>
      </c>
      <c r="N8" s="148" t="s">
        <v>34</v>
      </c>
      <c r="O8" s="148" t="s">
        <v>35</v>
      </c>
      <c r="P8" s="149" t="s">
        <v>36</v>
      </c>
      <c r="Q8" s="260" t="s">
        <v>0</v>
      </c>
      <c r="R8" s="91"/>
      <c r="S8" s="261" t="s">
        <v>8</v>
      </c>
      <c r="T8" s="262" t="s">
        <v>17</v>
      </c>
      <c r="U8" s="263" t="s">
        <v>65</v>
      </c>
      <c r="V8" s="20"/>
      <c r="W8" s="20"/>
      <c r="X8" s="20"/>
    </row>
    <row r="9" spans="1:24">
      <c r="A9" s="24"/>
      <c r="B9" s="30"/>
      <c r="C9" s="25"/>
      <c r="D9" s="25"/>
      <c r="E9" s="150"/>
      <c r="F9" s="52"/>
      <c r="G9" s="52"/>
      <c r="H9" s="52"/>
      <c r="I9" s="52"/>
      <c r="J9" s="52"/>
      <c r="K9" s="52"/>
      <c r="L9" s="52"/>
      <c r="M9" s="52"/>
      <c r="N9" s="52"/>
      <c r="O9" s="52"/>
      <c r="P9" s="151"/>
      <c r="Q9" s="252"/>
      <c r="R9" s="91"/>
      <c r="S9" s="51"/>
      <c r="T9" s="52"/>
      <c r="U9" s="53"/>
      <c r="V9" s="20"/>
      <c r="W9" s="20"/>
      <c r="X9" s="20"/>
    </row>
    <row r="10" spans="1:24" s="8" customFormat="1">
      <c r="A10" s="221" t="s">
        <v>1</v>
      </c>
      <c r="B10" s="222"/>
      <c r="C10" s="223"/>
      <c r="D10" s="223"/>
      <c r="E10" s="224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6"/>
      <c r="Q10" s="253"/>
      <c r="R10" s="225"/>
      <c r="S10" s="227"/>
      <c r="T10" s="225"/>
      <c r="U10" s="228"/>
      <c r="V10" s="35"/>
      <c r="W10" s="35"/>
      <c r="X10" s="35"/>
    </row>
    <row r="11" spans="1:24">
      <c r="A11" s="118" t="s">
        <v>8</v>
      </c>
      <c r="B11" s="62"/>
      <c r="C11" s="27"/>
      <c r="D11" s="27"/>
      <c r="E11" s="33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152"/>
      <c r="Q11" s="254"/>
      <c r="R11" s="91"/>
      <c r="S11" s="51"/>
      <c r="T11" s="52"/>
      <c r="U11" s="53"/>
      <c r="V11" s="20"/>
      <c r="W11" s="20"/>
      <c r="X11" s="20"/>
    </row>
    <row r="12" spans="1:24">
      <c r="A12" s="29" t="s">
        <v>9</v>
      </c>
      <c r="B12" s="87" t="s">
        <v>116</v>
      </c>
      <c r="C12" s="30">
        <v>10</v>
      </c>
      <c r="D12" s="31">
        <f t="shared" ref="D12:D19" si="0">+C12*$H$3</f>
        <v>1000</v>
      </c>
      <c r="E12" s="153">
        <f t="shared" ref="E12:J19" si="1">+$D12/12</f>
        <v>83.333333333333329</v>
      </c>
      <c r="F12" s="67">
        <f t="shared" si="1"/>
        <v>83.333333333333329</v>
      </c>
      <c r="G12" s="67">
        <f t="shared" si="1"/>
        <v>83.333333333333329</v>
      </c>
      <c r="H12" s="67">
        <f t="shared" si="1"/>
        <v>83.333333333333329</v>
      </c>
      <c r="I12" s="67">
        <f t="shared" si="1"/>
        <v>83.333333333333329</v>
      </c>
      <c r="J12" s="67">
        <f t="shared" si="1"/>
        <v>83.333333333333329</v>
      </c>
      <c r="K12" s="67">
        <f t="shared" ref="K12:P19" si="2">+$D12/12</f>
        <v>83.333333333333329</v>
      </c>
      <c r="L12" s="67">
        <f t="shared" si="2"/>
        <v>83.333333333333329</v>
      </c>
      <c r="M12" s="67">
        <f t="shared" si="2"/>
        <v>83.333333333333329</v>
      </c>
      <c r="N12" s="67">
        <f t="shared" si="2"/>
        <v>83.333333333333329</v>
      </c>
      <c r="O12" s="67">
        <f t="shared" si="2"/>
        <v>83.333333333333329</v>
      </c>
      <c r="P12" s="154">
        <f t="shared" si="2"/>
        <v>83.333333333333329</v>
      </c>
      <c r="Q12" s="255">
        <f t="shared" ref="Q12:Q43" si="3">SUM(E12:P12)</f>
        <v>1000.0000000000001</v>
      </c>
      <c r="R12" s="91"/>
      <c r="S12" s="68">
        <f>+Q12</f>
        <v>1000.0000000000001</v>
      </c>
      <c r="T12" s="69"/>
      <c r="U12" s="70">
        <f t="shared" ref="U12:U19" si="4">SUM(S12:T12)</f>
        <v>1000.0000000000001</v>
      </c>
      <c r="V12" s="20"/>
      <c r="W12" s="20"/>
      <c r="X12" s="20"/>
    </row>
    <row r="13" spans="1:24">
      <c r="A13" s="29" t="s">
        <v>10</v>
      </c>
      <c r="B13" s="87" t="s">
        <v>116</v>
      </c>
      <c r="C13" s="30">
        <v>10</v>
      </c>
      <c r="D13" s="31">
        <f t="shared" si="0"/>
        <v>1000</v>
      </c>
      <c r="E13" s="153">
        <f t="shared" si="1"/>
        <v>83.333333333333329</v>
      </c>
      <c r="F13" s="67">
        <f t="shared" si="1"/>
        <v>83.333333333333329</v>
      </c>
      <c r="G13" s="67">
        <f t="shared" si="1"/>
        <v>83.333333333333329</v>
      </c>
      <c r="H13" s="67">
        <f t="shared" si="1"/>
        <v>83.333333333333329</v>
      </c>
      <c r="I13" s="67">
        <f t="shared" si="1"/>
        <v>83.333333333333329</v>
      </c>
      <c r="J13" s="67">
        <f t="shared" si="1"/>
        <v>83.333333333333329</v>
      </c>
      <c r="K13" s="67">
        <f t="shared" si="2"/>
        <v>83.333333333333329</v>
      </c>
      <c r="L13" s="67">
        <f t="shared" si="2"/>
        <v>83.333333333333329</v>
      </c>
      <c r="M13" s="67">
        <f t="shared" si="2"/>
        <v>83.333333333333329</v>
      </c>
      <c r="N13" s="67">
        <f t="shared" si="2"/>
        <v>83.333333333333329</v>
      </c>
      <c r="O13" s="67">
        <f t="shared" si="2"/>
        <v>83.333333333333329</v>
      </c>
      <c r="P13" s="154">
        <f t="shared" si="2"/>
        <v>83.333333333333329</v>
      </c>
      <c r="Q13" s="255">
        <f t="shared" si="3"/>
        <v>1000.0000000000001</v>
      </c>
      <c r="R13" s="91"/>
      <c r="S13" s="68">
        <f t="shared" ref="S13:S17" si="5">+Q13</f>
        <v>1000.0000000000001</v>
      </c>
      <c r="T13" s="69"/>
      <c r="U13" s="70">
        <f t="shared" si="4"/>
        <v>1000.0000000000001</v>
      </c>
      <c r="V13" s="20"/>
      <c r="W13" s="20"/>
      <c r="X13" s="20"/>
    </row>
    <row r="14" spans="1:24">
      <c r="A14" s="29" t="s">
        <v>11</v>
      </c>
      <c r="B14" s="87" t="s">
        <v>116</v>
      </c>
      <c r="C14" s="30">
        <v>11</v>
      </c>
      <c r="D14" s="31">
        <f t="shared" si="0"/>
        <v>1100</v>
      </c>
      <c r="E14" s="153">
        <f t="shared" si="1"/>
        <v>91.666666666666671</v>
      </c>
      <c r="F14" s="67">
        <f t="shared" si="1"/>
        <v>91.666666666666671</v>
      </c>
      <c r="G14" s="67">
        <f t="shared" si="1"/>
        <v>91.666666666666671</v>
      </c>
      <c r="H14" s="67">
        <f t="shared" si="1"/>
        <v>91.666666666666671</v>
      </c>
      <c r="I14" s="67">
        <f t="shared" si="1"/>
        <v>91.666666666666671</v>
      </c>
      <c r="J14" s="67">
        <f t="shared" si="1"/>
        <v>91.666666666666671</v>
      </c>
      <c r="K14" s="67">
        <f t="shared" si="2"/>
        <v>91.666666666666671</v>
      </c>
      <c r="L14" s="67">
        <f t="shared" si="2"/>
        <v>91.666666666666671</v>
      </c>
      <c r="M14" s="67">
        <f t="shared" si="2"/>
        <v>91.666666666666671</v>
      </c>
      <c r="N14" s="67">
        <f t="shared" si="2"/>
        <v>91.666666666666671</v>
      </c>
      <c r="O14" s="67">
        <f t="shared" si="2"/>
        <v>91.666666666666671</v>
      </c>
      <c r="P14" s="154">
        <f t="shared" si="2"/>
        <v>91.666666666666671</v>
      </c>
      <c r="Q14" s="255">
        <f t="shared" si="3"/>
        <v>1099.9999999999998</v>
      </c>
      <c r="R14" s="91"/>
      <c r="S14" s="68">
        <f t="shared" si="5"/>
        <v>1099.9999999999998</v>
      </c>
      <c r="T14" s="69"/>
      <c r="U14" s="70">
        <f t="shared" si="4"/>
        <v>1099.9999999999998</v>
      </c>
      <c r="V14" s="20"/>
      <c r="W14" s="20"/>
      <c r="X14" s="20"/>
    </row>
    <row r="15" spans="1:24">
      <c r="A15" s="29" t="s">
        <v>12</v>
      </c>
      <c r="B15" s="87" t="s">
        <v>116</v>
      </c>
      <c r="C15" s="30">
        <v>8</v>
      </c>
      <c r="D15" s="31">
        <f t="shared" si="0"/>
        <v>800</v>
      </c>
      <c r="E15" s="153">
        <f t="shared" si="1"/>
        <v>66.666666666666671</v>
      </c>
      <c r="F15" s="67">
        <f t="shared" si="1"/>
        <v>66.666666666666671</v>
      </c>
      <c r="G15" s="67">
        <f t="shared" si="1"/>
        <v>66.666666666666671</v>
      </c>
      <c r="H15" s="67">
        <f t="shared" si="1"/>
        <v>66.666666666666671</v>
      </c>
      <c r="I15" s="67">
        <f t="shared" si="1"/>
        <v>66.666666666666671</v>
      </c>
      <c r="J15" s="67">
        <f t="shared" si="1"/>
        <v>66.666666666666671</v>
      </c>
      <c r="K15" s="67">
        <f t="shared" si="2"/>
        <v>66.666666666666671</v>
      </c>
      <c r="L15" s="67">
        <f t="shared" si="2"/>
        <v>66.666666666666671</v>
      </c>
      <c r="M15" s="67">
        <f t="shared" si="2"/>
        <v>66.666666666666671</v>
      </c>
      <c r="N15" s="67">
        <f t="shared" si="2"/>
        <v>66.666666666666671</v>
      </c>
      <c r="O15" s="67">
        <f t="shared" si="2"/>
        <v>66.666666666666671</v>
      </c>
      <c r="P15" s="154">
        <f t="shared" si="2"/>
        <v>66.666666666666671</v>
      </c>
      <c r="Q15" s="255">
        <f t="shared" si="3"/>
        <v>799.99999999999989</v>
      </c>
      <c r="R15" s="91"/>
      <c r="S15" s="68">
        <f t="shared" si="5"/>
        <v>799.99999999999989</v>
      </c>
      <c r="T15" s="69"/>
      <c r="U15" s="70">
        <f t="shared" si="4"/>
        <v>799.99999999999989</v>
      </c>
      <c r="V15" s="20"/>
      <c r="W15" s="20"/>
      <c r="X15" s="20"/>
    </row>
    <row r="16" spans="1:24">
      <c r="A16" s="29" t="s">
        <v>13</v>
      </c>
      <c r="B16" s="87" t="s">
        <v>116</v>
      </c>
      <c r="C16" s="30">
        <v>7</v>
      </c>
      <c r="D16" s="31">
        <f t="shared" si="0"/>
        <v>700</v>
      </c>
      <c r="E16" s="153">
        <f t="shared" si="1"/>
        <v>58.333333333333336</v>
      </c>
      <c r="F16" s="67">
        <f t="shared" si="1"/>
        <v>58.333333333333336</v>
      </c>
      <c r="G16" s="67">
        <f t="shared" si="1"/>
        <v>58.333333333333336</v>
      </c>
      <c r="H16" s="67">
        <f t="shared" si="1"/>
        <v>58.333333333333336</v>
      </c>
      <c r="I16" s="67">
        <f t="shared" si="1"/>
        <v>58.333333333333336</v>
      </c>
      <c r="J16" s="67">
        <f t="shared" si="1"/>
        <v>58.333333333333336</v>
      </c>
      <c r="K16" s="67">
        <f t="shared" si="2"/>
        <v>58.333333333333336</v>
      </c>
      <c r="L16" s="67">
        <f t="shared" si="2"/>
        <v>58.333333333333336</v>
      </c>
      <c r="M16" s="67">
        <f t="shared" si="2"/>
        <v>58.333333333333336</v>
      </c>
      <c r="N16" s="67">
        <f t="shared" si="2"/>
        <v>58.333333333333336</v>
      </c>
      <c r="O16" s="67">
        <f t="shared" si="2"/>
        <v>58.333333333333336</v>
      </c>
      <c r="P16" s="154">
        <f t="shared" si="2"/>
        <v>58.333333333333336</v>
      </c>
      <c r="Q16" s="255">
        <f t="shared" si="3"/>
        <v>700.00000000000011</v>
      </c>
      <c r="R16" s="91"/>
      <c r="S16" s="68">
        <f t="shared" si="5"/>
        <v>700.00000000000011</v>
      </c>
      <c r="T16" s="69"/>
      <c r="U16" s="70">
        <f t="shared" si="4"/>
        <v>700.00000000000011</v>
      </c>
      <c r="V16" s="20"/>
      <c r="W16" s="20"/>
      <c r="X16" s="20"/>
    </row>
    <row r="17" spans="1:24">
      <c r="A17" s="29" t="s">
        <v>14</v>
      </c>
      <c r="B17" s="87" t="s">
        <v>116</v>
      </c>
      <c r="C17" s="30">
        <v>6</v>
      </c>
      <c r="D17" s="31">
        <f t="shared" si="0"/>
        <v>600</v>
      </c>
      <c r="E17" s="153">
        <f t="shared" si="1"/>
        <v>50</v>
      </c>
      <c r="F17" s="67">
        <f t="shared" si="1"/>
        <v>50</v>
      </c>
      <c r="G17" s="67">
        <f t="shared" si="1"/>
        <v>50</v>
      </c>
      <c r="H17" s="67">
        <f t="shared" si="1"/>
        <v>50</v>
      </c>
      <c r="I17" s="67">
        <f t="shared" si="1"/>
        <v>50</v>
      </c>
      <c r="J17" s="67">
        <f t="shared" si="1"/>
        <v>50</v>
      </c>
      <c r="K17" s="67">
        <f t="shared" si="2"/>
        <v>50</v>
      </c>
      <c r="L17" s="67">
        <f t="shared" si="2"/>
        <v>50</v>
      </c>
      <c r="M17" s="67">
        <f t="shared" si="2"/>
        <v>50</v>
      </c>
      <c r="N17" s="67">
        <f t="shared" si="2"/>
        <v>50</v>
      </c>
      <c r="O17" s="67">
        <f t="shared" si="2"/>
        <v>50</v>
      </c>
      <c r="P17" s="154">
        <f t="shared" si="2"/>
        <v>50</v>
      </c>
      <c r="Q17" s="255">
        <f t="shared" si="3"/>
        <v>600</v>
      </c>
      <c r="R17" s="91"/>
      <c r="S17" s="68">
        <f t="shared" si="5"/>
        <v>600</v>
      </c>
      <c r="T17" s="69"/>
      <c r="U17" s="70">
        <f t="shared" si="4"/>
        <v>600</v>
      </c>
      <c r="V17" s="20"/>
      <c r="W17" s="20"/>
      <c r="X17" s="20"/>
    </row>
    <row r="18" spans="1:24">
      <c r="A18" s="29" t="s">
        <v>15</v>
      </c>
      <c r="B18" s="30">
        <v>3</v>
      </c>
      <c r="C18" s="30">
        <v>7</v>
      </c>
      <c r="D18" s="31">
        <f t="shared" si="0"/>
        <v>700</v>
      </c>
      <c r="E18" s="153">
        <f t="shared" si="1"/>
        <v>58.333333333333336</v>
      </c>
      <c r="F18" s="67">
        <f t="shared" si="1"/>
        <v>58.333333333333336</v>
      </c>
      <c r="G18" s="67">
        <f t="shared" si="1"/>
        <v>58.333333333333336</v>
      </c>
      <c r="H18" s="67">
        <f t="shared" si="1"/>
        <v>58.333333333333336</v>
      </c>
      <c r="I18" s="67">
        <f t="shared" si="1"/>
        <v>58.333333333333336</v>
      </c>
      <c r="J18" s="67">
        <f t="shared" si="1"/>
        <v>58.333333333333336</v>
      </c>
      <c r="K18" s="67">
        <f t="shared" si="2"/>
        <v>58.333333333333336</v>
      </c>
      <c r="L18" s="67">
        <f t="shared" si="2"/>
        <v>58.333333333333336</v>
      </c>
      <c r="M18" s="67">
        <f t="shared" si="2"/>
        <v>58.333333333333336</v>
      </c>
      <c r="N18" s="67">
        <f t="shared" si="2"/>
        <v>58.333333333333336</v>
      </c>
      <c r="O18" s="67">
        <f t="shared" si="2"/>
        <v>58.333333333333336</v>
      </c>
      <c r="P18" s="154">
        <f t="shared" si="2"/>
        <v>58.333333333333336</v>
      </c>
      <c r="Q18" s="255">
        <f t="shared" ref="Q18:Q19" si="6">SUM(E18:P18)</f>
        <v>700.00000000000011</v>
      </c>
      <c r="R18" s="91"/>
      <c r="S18" s="68">
        <f>+Q18</f>
        <v>700.00000000000011</v>
      </c>
      <c r="T18" s="69"/>
      <c r="U18" s="70">
        <f t="shared" si="4"/>
        <v>700.00000000000011</v>
      </c>
      <c r="V18" s="20"/>
      <c r="W18" s="20"/>
      <c r="X18" s="20"/>
    </row>
    <row r="19" spans="1:24">
      <c r="A19" s="29" t="s">
        <v>16</v>
      </c>
      <c r="B19" s="30">
        <v>3</v>
      </c>
      <c r="C19" s="30">
        <v>7</v>
      </c>
      <c r="D19" s="31">
        <f t="shared" si="0"/>
        <v>700</v>
      </c>
      <c r="E19" s="153">
        <f t="shared" si="1"/>
        <v>58.333333333333336</v>
      </c>
      <c r="F19" s="67">
        <f t="shared" si="1"/>
        <v>58.333333333333336</v>
      </c>
      <c r="G19" s="67">
        <f t="shared" si="1"/>
        <v>58.333333333333336</v>
      </c>
      <c r="H19" s="67">
        <f t="shared" si="1"/>
        <v>58.333333333333336</v>
      </c>
      <c r="I19" s="67">
        <f t="shared" si="1"/>
        <v>58.333333333333336</v>
      </c>
      <c r="J19" s="67">
        <f t="shared" si="1"/>
        <v>58.333333333333336</v>
      </c>
      <c r="K19" s="67">
        <f t="shared" si="2"/>
        <v>58.333333333333336</v>
      </c>
      <c r="L19" s="67">
        <f t="shared" si="2"/>
        <v>58.333333333333336</v>
      </c>
      <c r="M19" s="67">
        <f t="shared" si="2"/>
        <v>58.333333333333336</v>
      </c>
      <c r="N19" s="67">
        <f t="shared" si="2"/>
        <v>58.333333333333336</v>
      </c>
      <c r="O19" s="67">
        <f t="shared" si="2"/>
        <v>58.333333333333336</v>
      </c>
      <c r="P19" s="154">
        <f t="shared" si="2"/>
        <v>58.333333333333336</v>
      </c>
      <c r="Q19" s="255">
        <f t="shared" si="6"/>
        <v>700.00000000000011</v>
      </c>
      <c r="R19" s="91"/>
      <c r="S19" s="68">
        <f>+Q19</f>
        <v>700.00000000000011</v>
      </c>
      <c r="T19" s="69"/>
      <c r="U19" s="70">
        <f t="shared" si="4"/>
        <v>700.00000000000011</v>
      </c>
      <c r="V19" s="20"/>
      <c r="W19" s="20"/>
      <c r="X19" s="20"/>
    </row>
    <row r="20" spans="1:24">
      <c r="A20" s="319" t="s">
        <v>66</v>
      </c>
      <c r="B20" s="320"/>
      <c r="C20" s="321">
        <f>SUM(C12:C19)</f>
        <v>66</v>
      </c>
      <c r="D20" s="31"/>
      <c r="E20" s="153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154"/>
      <c r="Q20" s="255"/>
      <c r="R20" s="91"/>
      <c r="S20" s="68"/>
      <c r="T20" s="69"/>
      <c r="U20" s="70"/>
      <c r="V20" s="20"/>
      <c r="W20" s="20"/>
      <c r="X20" s="20"/>
    </row>
    <row r="21" spans="1:24">
      <c r="A21" s="31"/>
      <c r="B21" s="30"/>
      <c r="C21" s="30"/>
      <c r="D21" s="31"/>
      <c r="E21" s="153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154"/>
      <c r="Q21" s="255"/>
      <c r="R21" s="91"/>
      <c r="S21" s="68"/>
      <c r="T21" s="69"/>
      <c r="U21" s="70"/>
      <c r="V21" s="20"/>
      <c r="W21" s="20"/>
      <c r="X21" s="20"/>
    </row>
    <row r="22" spans="1:24">
      <c r="A22" s="27" t="s">
        <v>17</v>
      </c>
      <c r="B22" s="63"/>
      <c r="C22" s="30"/>
      <c r="D22" s="31"/>
      <c r="E22" s="153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154"/>
      <c r="Q22" s="255"/>
      <c r="R22" s="91"/>
      <c r="S22" s="68"/>
      <c r="T22" s="69"/>
      <c r="U22" s="70"/>
      <c r="V22" s="20"/>
      <c r="W22" s="20"/>
      <c r="X22" s="20"/>
    </row>
    <row r="23" spans="1:24">
      <c r="A23" s="31" t="s">
        <v>9</v>
      </c>
      <c r="B23" s="87" t="s">
        <v>116</v>
      </c>
      <c r="C23" s="30">
        <v>6</v>
      </c>
      <c r="D23" s="31">
        <f>+C23*$I$3</f>
        <v>180</v>
      </c>
      <c r="E23" s="153">
        <f t="shared" ref="E23:H24" si="7">+$D23/12</f>
        <v>15</v>
      </c>
      <c r="F23" s="67">
        <f t="shared" si="7"/>
        <v>15</v>
      </c>
      <c r="G23" s="67">
        <f t="shared" si="7"/>
        <v>15</v>
      </c>
      <c r="H23" s="67">
        <f t="shared" si="7"/>
        <v>15</v>
      </c>
      <c r="I23" s="67">
        <f t="shared" ref="I23:P24" si="8">+$D23/12</f>
        <v>15</v>
      </c>
      <c r="J23" s="67">
        <f t="shared" si="8"/>
        <v>15</v>
      </c>
      <c r="K23" s="67">
        <f t="shared" si="8"/>
        <v>15</v>
      </c>
      <c r="L23" s="67">
        <f t="shared" si="8"/>
        <v>15</v>
      </c>
      <c r="M23" s="67">
        <f t="shared" si="8"/>
        <v>15</v>
      </c>
      <c r="N23" s="67">
        <f t="shared" si="8"/>
        <v>15</v>
      </c>
      <c r="O23" s="67">
        <f t="shared" si="8"/>
        <v>15</v>
      </c>
      <c r="P23" s="154">
        <f t="shared" si="8"/>
        <v>15</v>
      </c>
      <c r="Q23" s="255">
        <f t="shared" si="3"/>
        <v>180</v>
      </c>
      <c r="R23" s="91"/>
      <c r="S23" s="68"/>
      <c r="T23" s="69">
        <f>+Q23</f>
        <v>180</v>
      </c>
      <c r="U23" s="70">
        <f>SUM(S23:T23)</f>
        <v>180</v>
      </c>
      <c r="V23" s="20"/>
      <c r="W23" s="20"/>
      <c r="X23" s="20"/>
    </row>
    <row r="24" spans="1:24">
      <c r="A24" s="31" t="s">
        <v>10</v>
      </c>
      <c r="B24" s="87" t="s">
        <v>116</v>
      </c>
      <c r="C24" s="30">
        <v>8</v>
      </c>
      <c r="D24" s="31">
        <f>+C24*$I$3</f>
        <v>240</v>
      </c>
      <c r="E24" s="153">
        <f t="shared" si="7"/>
        <v>20</v>
      </c>
      <c r="F24" s="67">
        <f t="shared" si="7"/>
        <v>20</v>
      </c>
      <c r="G24" s="67">
        <f t="shared" si="7"/>
        <v>20</v>
      </c>
      <c r="H24" s="67">
        <f t="shared" si="7"/>
        <v>20</v>
      </c>
      <c r="I24" s="67">
        <f t="shared" si="8"/>
        <v>20</v>
      </c>
      <c r="J24" s="67">
        <f t="shared" si="8"/>
        <v>20</v>
      </c>
      <c r="K24" s="67">
        <f t="shared" si="8"/>
        <v>20</v>
      </c>
      <c r="L24" s="67">
        <f t="shared" si="8"/>
        <v>20</v>
      </c>
      <c r="M24" s="67">
        <f t="shared" si="8"/>
        <v>20</v>
      </c>
      <c r="N24" s="67">
        <f t="shared" si="8"/>
        <v>20</v>
      </c>
      <c r="O24" s="67">
        <f t="shared" si="8"/>
        <v>20</v>
      </c>
      <c r="P24" s="154">
        <f t="shared" si="8"/>
        <v>20</v>
      </c>
      <c r="Q24" s="255">
        <f t="shared" si="3"/>
        <v>240</v>
      </c>
      <c r="R24" s="91"/>
      <c r="S24" s="68"/>
      <c r="T24" s="69">
        <f>+Q24</f>
        <v>240</v>
      </c>
      <c r="U24" s="70">
        <f>SUM(S24:T24)</f>
        <v>240</v>
      </c>
      <c r="V24" s="20"/>
      <c r="W24" s="20"/>
      <c r="X24" s="20"/>
    </row>
    <row r="25" spans="1:24">
      <c r="A25" s="322" t="s">
        <v>67</v>
      </c>
      <c r="B25" s="320"/>
      <c r="C25" s="321">
        <f>SUM(C23:C24)</f>
        <v>14</v>
      </c>
      <c r="D25" s="71"/>
      <c r="E25" s="155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156"/>
      <c r="Q25" s="256"/>
      <c r="R25" s="91"/>
      <c r="S25" s="68"/>
      <c r="T25" s="69"/>
      <c r="U25" s="70"/>
      <c r="V25" s="20"/>
      <c r="W25" s="20"/>
      <c r="X25" s="20"/>
    </row>
    <row r="26" spans="1:24" ht="15">
      <c r="A26" s="29" t="s">
        <v>18</v>
      </c>
      <c r="B26" s="30">
        <v>4</v>
      </c>
      <c r="C26" s="31"/>
      <c r="D26" s="31"/>
      <c r="E26" s="153">
        <v>0</v>
      </c>
      <c r="F26" s="157">
        <v>100</v>
      </c>
      <c r="G26" s="157">
        <v>500</v>
      </c>
      <c r="H26" s="157">
        <v>500</v>
      </c>
      <c r="I26" s="157">
        <v>500</v>
      </c>
      <c r="J26" s="157">
        <v>100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154">
        <v>0</v>
      </c>
      <c r="Q26" s="255">
        <f t="shared" si="3"/>
        <v>1700</v>
      </c>
      <c r="R26" s="91"/>
      <c r="S26" s="68"/>
      <c r="T26" s="69">
        <f>+Q26</f>
        <v>1700</v>
      </c>
      <c r="U26" s="70">
        <f>SUM(S26:T26)</f>
        <v>1700</v>
      </c>
      <c r="V26" s="20"/>
      <c r="W26" s="20"/>
      <c r="X26" s="20"/>
    </row>
    <row r="27" spans="1:24" ht="15">
      <c r="A27" s="29"/>
      <c r="B27" s="30"/>
      <c r="C27" s="31"/>
      <c r="D27" s="31"/>
      <c r="E27" s="153"/>
      <c r="F27" s="157"/>
      <c r="G27" s="157"/>
      <c r="H27" s="157"/>
      <c r="I27" s="157"/>
      <c r="J27" s="157"/>
      <c r="K27" s="67"/>
      <c r="L27" s="67"/>
      <c r="M27" s="67"/>
      <c r="N27" s="67"/>
      <c r="O27" s="67"/>
      <c r="P27" s="154"/>
      <c r="Q27" s="255"/>
      <c r="R27" s="91"/>
      <c r="S27" s="68"/>
      <c r="T27" s="69"/>
      <c r="U27" s="70"/>
      <c r="V27" s="91"/>
      <c r="W27" s="91"/>
      <c r="X27" s="91"/>
    </row>
    <row r="28" spans="1:24">
      <c r="A28" s="26" t="s">
        <v>19</v>
      </c>
      <c r="B28" s="63"/>
      <c r="C28" s="31"/>
      <c r="D28" s="31"/>
      <c r="E28" s="153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154"/>
      <c r="Q28" s="255"/>
      <c r="R28" s="91"/>
      <c r="S28" s="68"/>
      <c r="T28" s="69"/>
      <c r="U28" s="70"/>
      <c r="V28" s="20"/>
      <c r="W28" s="20"/>
      <c r="X28" s="20"/>
    </row>
    <row r="29" spans="1:24">
      <c r="A29" s="29" t="s">
        <v>20</v>
      </c>
      <c r="B29" s="30">
        <v>5</v>
      </c>
      <c r="C29" s="31"/>
      <c r="D29" s="31">
        <v>7016</v>
      </c>
      <c r="E29" s="153">
        <f>+$D$29/12</f>
        <v>584.66666666666663</v>
      </c>
      <c r="F29" s="67">
        <f t="shared" ref="F29:P29" si="9">+$D$29/12</f>
        <v>584.66666666666663</v>
      </c>
      <c r="G29" s="67">
        <f t="shared" si="9"/>
        <v>584.66666666666663</v>
      </c>
      <c r="H29" s="67">
        <f t="shared" si="9"/>
        <v>584.66666666666663</v>
      </c>
      <c r="I29" s="67">
        <f t="shared" si="9"/>
        <v>584.66666666666663</v>
      </c>
      <c r="J29" s="67">
        <f t="shared" si="9"/>
        <v>584.66666666666663</v>
      </c>
      <c r="K29" s="67">
        <f t="shared" si="9"/>
        <v>584.66666666666663</v>
      </c>
      <c r="L29" s="67">
        <f t="shared" si="9"/>
        <v>584.66666666666663</v>
      </c>
      <c r="M29" s="67">
        <f t="shared" si="9"/>
        <v>584.66666666666663</v>
      </c>
      <c r="N29" s="67">
        <f t="shared" si="9"/>
        <v>584.66666666666663</v>
      </c>
      <c r="O29" s="67">
        <f t="shared" si="9"/>
        <v>584.66666666666663</v>
      </c>
      <c r="P29" s="154">
        <f t="shared" si="9"/>
        <v>584.66666666666663</v>
      </c>
      <c r="Q29" s="255">
        <f t="shared" si="3"/>
        <v>7016.0000000000009</v>
      </c>
      <c r="R29" s="91"/>
      <c r="S29" s="68">
        <f>+Q29*0.8</f>
        <v>5612.8000000000011</v>
      </c>
      <c r="T29" s="69">
        <f>+Q29*0.2</f>
        <v>1403.2000000000003</v>
      </c>
      <c r="U29" s="70">
        <f t="shared" ref="U29:U30" si="10">SUM(S29:T29)</f>
        <v>7016.0000000000018</v>
      </c>
      <c r="V29" s="20"/>
      <c r="W29" s="20"/>
      <c r="X29" s="20"/>
    </row>
    <row r="30" spans="1:24">
      <c r="A30" s="29" t="s">
        <v>120</v>
      </c>
      <c r="B30" s="30" t="s">
        <v>121</v>
      </c>
      <c r="C30" s="31"/>
      <c r="D30" s="31">
        <f>+D29*0.2</f>
        <v>1403.2</v>
      </c>
      <c r="E30" s="153">
        <f>+$D$30/12</f>
        <v>116.93333333333334</v>
      </c>
      <c r="F30" s="67">
        <f t="shared" ref="F30:P30" si="11">+$D$30/12</f>
        <v>116.93333333333334</v>
      </c>
      <c r="G30" s="67">
        <f t="shared" si="11"/>
        <v>116.93333333333334</v>
      </c>
      <c r="H30" s="67">
        <f t="shared" si="11"/>
        <v>116.93333333333334</v>
      </c>
      <c r="I30" s="67">
        <f t="shared" si="11"/>
        <v>116.93333333333334</v>
      </c>
      <c r="J30" s="67">
        <f t="shared" si="11"/>
        <v>116.93333333333334</v>
      </c>
      <c r="K30" s="67">
        <f t="shared" si="11"/>
        <v>116.93333333333334</v>
      </c>
      <c r="L30" s="67">
        <f t="shared" si="11"/>
        <v>116.93333333333334</v>
      </c>
      <c r="M30" s="67">
        <f t="shared" si="11"/>
        <v>116.93333333333334</v>
      </c>
      <c r="N30" s="67">
        <f t="shared" si="11"/>
        <v>116.93333333333334</v>
      </c>
      <c r="O30" s="67">
        <f t="shared" si="11"/>
        <v>116.93333333333334</v>
      </c>
      <c r="P30" s="154">
        <f t="shared" si="11"/>
        <v>116.93333333333334</v>
      </c>
      <c r="Q30" s="255">
        <f t="shared" ref="Q30" si="12">SUM(E30:P30)</f>
        <v>1403.2000000000005</v>
      </c>
      <c r="R30" s="91"/>
      <c r="S30" s="68">
        <f>+Q30</f>
        <v>1403.2000000000005</v>
      </c>
      <c r="T30" s="69"/>
      <c r="U30" s="70">
        <f t="shared" si="10"/>
        <v>1403.2000000000005</v>
      </c>
      <c r="V30" s="86"/>
      <c r="W30" s="86"/>
      <c r="X30" s="86"/>
    </row>
    <row r="31" spans="1:24" s="8" customFormat="1">
      <c r="A31" s="221" t="s">
        <v>135</v>
      </c>
      <c r="B31" s="222"/>
      <c r="C31" s="229"/>
      <c r="D31" s="229"/>
      <c r="E31" s="230">
        <f>SUM(E12:E30)</f>
        <v>1286.5999999999999</v>
      </c>
      <c r="F31" s="231">
        <f t="shared" ref="F31:P31" si="13">SUM(F12:F30)</f>
        <v>1386.6</v>
      </c>
      <c r="G31" s="231">
        <f t="shared" si="13"/>
        <v>1786.6</v>
      </c>
      <c r="H31" s="231">
        <f t="shared" si="13"/>
        <v>1786.6</v>
      </c>
      <c r="I31" s="231">
        <f t="shared" si="13"/>
        <v>1786.6</v>
      </c>
      <c r="J31" s="231">
        <f t="shared" si="13"/>
        <v>1386.6</v>
      </c>
      <c r="K31" s="231">
        <f t="shared" si="13"/>
        <v>1286.5999999999999</v>
      </c>
      <c r="L31" s="231">
        <f t="shared" si="13"/>
        <v>1286.5999999999999</v>
      </c>
      <c r="M31" s="231">
        <f t="shared" si="13"/>
        <v>1286.5999999999999</v>
      </c>
      <c r="N31" s="231">
        <f t="shared" si="13"/>
        <v>1286.5999999999999</v>
      </c>
      <c r="O31" s="231">
        <f t="shared" si="13"/>
        <v>1286.5999999999999</v>
      </c>
      <c r="P31" s="232">
        <f t="shared" si="13"/>
        <v>1286.5999999999999</v>
      </c>
      <c r="Q31" s="257">
        <f t="shared" si="3"/>
        <v>17139.2</v>
      </c>
      <c r="R31" s="264"/>
      <c r="S31" s="265">
        <f t="shared" ref="S31" si="14">SUM(S12:S30)</f>
        <v>13616.000000000002</v>
      </c>
      <c r="T31" s="231">
        <f t="shared" ref="T31" si="15">SUM(T12:T30)</f>
        <v>3523.2000000000003</v>
      </c>
      <c r="U31" s="266">
        <f t="shared" ref="U31" si="16">SUM(U12:U30)</f>
        <v>17139.2</v>
      </c>
      <c r="V31" s="35"/>
      <c r="W31" s="35"/>
      <c r="X31" s="35"/>
    </row>
    <row r="32" spans="1:24">
      <c r="A32" s="29"/>
      <c r="B32" s="30"/>
      <c r="C32" s="31"/>
      <c r="D32" s="31"/>
      <c r="E32" s="153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154"/>
      <c r="Q32" s="255"/>
      <c r="R32" s="31"/>
      <c r="S32" s="112"/>
      <c r="T32" s="67"/>
      <c r="U32" s="113"/>
      <c r="V32" s="91"/>
      <c r="W32" s="91"/>
      <c r="X32" s="91"/>
    </row>
    <row r="33" spans="1:24" s="8" customFormat="1">
      <c r="A33" s="267" t="s">
        <v>2</v>
      </c>
      <c r="B33" s="268"/>
      <c r="C33" s="269"/>
      <c r="D33" s="269"/>
      <c r="E33" s="270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2"/>
      <c r="Q33" s="273"/>
      <c r="R33" s="274"/>
      <c r="S33" s="275"/>
      <c r="T33" s="274"/>
      <c r="U33" s="276"/>
      <c r="V33" s="35"/>
      <c r="W33" s="35"/>
      <c r="X33" s="35"/>
    </row>
    <row r="34" spans="1:24">
      <c r="A34" s="57" t="s">
        <v>110</v>
      </c>
      <c r="B34" s="59">
        <v>6</v>
      </c>
      <c r="C34" s="37"/>
      <c r="D34" s="160" t="s">
        <v>94</v>
      </c>
      <c r="E34" s="153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154"/>
      <c r="Q34" s="255"/>
      <c r="R34" s="31"/>
      <c r="S34" s="68"/>
      <c r="T34" s="69"/>
      <c r="U34" s="70"/>
      <c r="V34" s="20"/>
      <c r="W34" s="20"/>
      <c r="X34" s="20"/>
    </row>
    <row r="35" spans="1:24">
      <c r="A35" s="5" t="s">
        <v>76</v>
      </c>
      <c r="B35" s="60">
        <v>7</v>
      </c>
      <c r="C35" s="37"/>
      <c r="D35" s="36">
        <v>5000</v>
      </c>
      <c r="E35" s="153">
        <f t="shared" ref="E35:J39" si="17">+$D35/12</f>
        <v>416.66666666666669</v>
      </c>
      <c r="F35" s="67">
        <f t="shared" si="17"/>
        <v>416.66666666666669</v>
      </c>
      <c r="G35" s="67">
        <f t="shared" si="17"/>
        <v>416.66666666666669</v>
      </c>
      <c r="H35" s="67">
        <f t="shared" si="17"/>
        <v>416.66666666666669</v>
      </c>
      <c r="I35" s="67">
        <f t="shared" si="17"/>
        <v>416.66666666666669</v>
      </c>
      <c r="J35" s="67">
        <f t="shared" si="17"/>
        <v>416.66666666666669</v>
      </c>
      <c r="K35" s="67">
        <f t="shared" ref="K35:P39" si="18">+$D35/12</f>
        <v>416.66666666666669</v>
      </c>
      <c r="L35" s="67">
        <f t="shared" si="18"/>
        <v>416.66666666666669</v>
      </c>
      <c r="M35" s="67">
        <f t="shared" si="18"/>
        <v>416.66666666666669</v>
      </c>
      <c r="N35" s="67">
        <f t="shared" si="18"/>
        <v>416.66666666666669</v>
      </c>
      <c r="O35" s="67">
        <f t="shared" si="18"/>
        <v>416.66666666666669</v>
      </c>
      <c r="P35" s="154">
        <f t="shared" si="18"/>
        <v>416.66666666666669</v>
      </c>
      <c r="Q35" s="255">
        <f t="shared" ref="Q35" si="19">SUM(E35:P35)</f>
        <v>5000</v>
      </c>
      <c r="R35" s="31"/>
      <c r="S35" s="68">
        <f>+Q35*$H$5</f>
        <v>4000</v>
      </c>
      <c r="T35" s="69">
        <f>+Q35*$I$5</f>
        <v>1000</v>
      </c>
      <c r="U35" s="70">
        <f t="shared" ref="U35:U47" si="20">SUM(S35:T35)</f>
        <v>5000</v>
      </c>
      <c r="V35" s="20"/>
      <c r="W35" s="20"/>
      <c r="X35" s="20"/>
    </row>
    <row r="36" spans="1:24">
      <c r="A36" s="5" t="s">
        <v>75</v>
      </c>
      <c r="B36" s="60">
        <v>11</v>
      </c>
      <c r="C36" s="37"/>
      <c r="D36" s="36">
        <v>400</v>
      </c>
      <c r="E36" s="153">
        <f t="shared" si="17"/>
        <v>33.333333333333336</v>
      </c>
      <c r="F36" s="67">
        <f t="shared" si="17"/>
        <v>33.333333333333336</v>
      </c>
      <c r="G36" s="67">
        <f t="shared" si="17"/>
        <v>33.333333333333336</v>
      </c>
      <c r="H36" s="67">
        <f t="shared" si="17"/>
        <v>33.333333333333336</v>
      </c>
      <c r="I36" s="67">
        <f t="shared" si="17"/>
        <v>33.333333333333336</v>
      </c>
      <c r="J36" s="67">
        <f t="shared" si="17"/>
        <v>33.333333333333336</v>
      </c>
      <c r="K36" s="67">
        <f t="shared" si="18"/>
        <v>33.333333333333336</v>
      </c>
      <c r="L36" s="67">
        <f t="shared" si="18"/>
        <v>33.333333333333336</v>
      </c>
      <c r="M36" s="67">
        <f t="shared" si="18"/>
        <v>33.333333333333336</v>
      </c>
      <c r="N36" s="67">
        <f t="shared" si="18"/>
        <v>33.333333333333336</v>
      </c>
      <c r="O36" s="67">
        <f t="shared" si="18"/>
        <v>33.333333333333336</v>
      </c>
      <c r="P36" s="154">
        <f t="shared" si="18"/>
        <v>33.333333333333336</v>
      </c>
      <c r="Q36" s="255">
        <f t="shared" si="3"/>
        <v>399.99999999999994</v>
      </c>
      <c r="R36" s="31"/>
      <c r="S36" s="68">
        <f>+Q36</f>
        <v>399.99999999999994</v>
      </c>
      <c r="T36" s="69">
        <v>0</v>
      </c>
      <c r="U36" s="70">
        <f t="shared" si="20"/>
        <v>399.99999999999994</v>
      </c>
      <c r="V36" s="20"/>
      <c r="W36" s="20"/>
      <c r="X36" s="20"/>
    </row>
    <row r="37" spans="1:24">
      <c r="A37" s="5" t="s">
        <v>69</v>
      </c>
      <c r="B37" s="60">
        <v>8</v>
      </c>
      <c r="C37" s="37"/>
      <c r="D37" s="36">
        <v>270</v>
      </c>
      <c r="E37" s="153">
        <f t="shared" si="17"/>
        <v>22.5</v>
      </c>
      <c r="F37" s="67">
        <f t="shared" si="17"/>
        <v>22.5</v>
      </c>
      <c r="G37" s="67">
        <f t="shared" si="17"/>
        <v>22.5</v>
      </c>
      <c r="H37" s="67">
        <f t="shared" si="17"/>
        <v>22.5</v>
      </c>
      <c r="I37" s="67">
        <f t="shared" si="17"/>
        <v>22.5</v>
      </c>
      <c r="J37" s="67">
        <f t="shared" si="17"/>
        <v>22.5</v>
      </c>
      <c r="K37" s="67">
        <f t="shared" si="18"/>
        <v>22.5</v>
      </c>
      <c r="L37" s="67">
        <f t="shared" si="18"/>
        <v>22.5</v>
      </c>
      <c r="M37" s="67">
        <f t="shared" si="18"/>
        <v>22.5</v>
      </c>
      <c r="N37" s="67">
        <f t="shared" si="18"/>
        <v>22.5</v>
      </c>
      <c r="O37" s="67">
        <f t="shared" si="18"/>
        <v>22.5</v>
      </c>
      <c r="P37" s="154">
        <f t="shared" si="18"/>
        <v>22.5</v>
      </c>
      <c r="Q37" s="255">
        <f t="shared" si="3"/>
        <v>270</v>
      </c>
      <c r="R37" s="31"/>
      <c r="S37" s="68">
        <f>+Q37</f>
        <v>270</v>
      </c>
      <c r="T37" s="69">
        <v>0</v>
      </c>
      <c r="U37" s="70">
        <f t="shared" si="20"/>
        <v>270</v>
      </c>
      <c r="V37" s="20"/>
      <c r="W37" s="20"/>
      <c r="X37" s="20"/>
    </row>
    <row r="38" spans="1:24">
      <c r="A38" s="5" t="s">
        <v>70</v>
      </c>
      <c r="B38" s="60">
        <v>9</v>
      </c>
      <c r="C38" s="37"/>
      <c r="D38" s="36">
        <v>500</v>
      </c>
      <c r="E38" s="153">
        <f t="shared" si="17"/>
        <v>41.666666666666664</v>
      </c>
      <c r="F38" s="67">
        <f t="shared" si="17"/>
        <v>41.666666666666664</v>
      </c>
      <c r="G38" s="67">
        <f t="shared" si="17"/>
        <v>41.666666666666664</v>
      </c>
      <c r="H38" s="67">
        <f t="shared" si="17"/>
        <v>41.666666666666664</v>
      </c>
      <c r="I38" s="67">
        <f t="shared" si="17"/>
        <v>41.666666666666664</v>
      </c>
      <c r="J38" s="67">
        <f t="shared" si="17"/>
        <v>41.666666666666664</v>
      </c>
      <c r="K38" s="67">
        <f t="shared" si="18"/>
        <v>41.666666666666664</v>
      </c>
      <c r="L38" s="67">
        <f t="shared" si="18"/>
        <v>41.666666666666664</v>
      </c>
      <c r="M38" s="67">
        <f t="shared" si="18"/>
        <v>41.666666666666664</v>
      </c>
      <c r="N38" s="67">
        <f t="shared" si="18"/>
        <v>41.666666666666664</v>
      </c>
      <c r="O38" s="67">
        <f t="shared" si="18"/>
        <v>41.666666666666664</v>
      </c>
      <c r="P38" s="154">
        <f t="shared" si="18"/>
        <v>41.666666666666664</v>
      </c>
      <c r="Q38" s="255">
        <f t="shared" si="3"/>
        <v>500.00000000000006</v>
      </c>
      <c r="R38" s="31"/>
      <c r="S38" s="68">
        <f>+Q38</f>
        <v>500.00000000000006</v>
      </c>
      <c r="T38" s="69"/>
      <c r="U38" s="70">
        <f t="shared" si="20"/>
        <v>500.00000000000006</v>
      </c>
      <c r="V38" s="20"/>
      <c r="W38" s="20"/>
      <c r="X38" s="20"/>
    </row>
    <row r="39" spans="1:24">
      <c r="A39" s="5" t="s">
        <v>71</v>
      </c>
      <c r="B39" s="60">
        <v>10</v>
      </c>
      <c r="C39" s="37"/>
      <c r="D39" s="36">
        <v>2400</v>
      </c>
      <c r="E39" s="153">
        <f t="shared" si="17"/>
        <v>200</v>
      </c>
      <c r="F39" s="67">
        <f t="shared" si="17"/>
        <v>200</v>
      </c>
      <c r="G39" s="67">
        <f t="shared" si="17"/>
        <v>200</v>
      </c>
      <c r="H39" s="67">
        <f t="shared" si="17"/>
        <v>200</v>
      </c>
      <c r="I39" s="67">
        <f t="shared" si="17"/>
        <v>200</v>
      </c>
      <c r="J39" s="67">
        <f t="shared" si="17"/>
        <v>200</v>
      </c>
      <c r="K39" s="67">
        <f t="shared" si="18"/>
        <v>200</v>
      </c>
      <c r="L39" s="67">
        <f t="shared" si="18"/>
        <v>200</v>
      </c>
      <c r="M39" s="67">
        <f t="shared" si="18"/>
        <v>200</v>
      </c>
      <c r="N39" s="67">
        <f t="shared" si="18"/>
        <v>200</v>
      </c>
      <c r="O39" s="67">
        <f t="shared" si="18"/>
        <v>200</v>
      </c>
      <c r="P39" s="154">
        <f t="shared" si="18"/>
        <v>200</v>
      </c>
      <c r="Q39" s="255">
        <f t="shared" si="3"/>
        <v>2400</v>
      </c>
      <c r="R39" s="31"/>
      <c r="S39" s="68">
        <f>+Q39*$H$5</f>
        <v>1920</v>
      </c>
      <c r="T39" s="69">
        <f>+Q39*$I$5</f>
        <v>480</v>
      </c>
      <c r="U39" s="70">
        <f t="shared" si="20"/>
        <v>2400</v>
      </c>
      <c r="V39" s="20"/>
      <c r="W39" s="20"/>
      <c r="X39" s="20"/>
    </row>
    <row r="40" spans="1:24">
      <c r="A40" s="5" t="s">
        <v>72</v>
      </c>
      <c r="B40" s="60"/>
      <c r="C40" s="37"/>
      <c r="D40" s="36">
        <v>1800</v>
      </c>
      <c r="E40" s="153">
        <f>+D40</f>
        <v>1800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159">
        <v>0</v>
      </c>
      <c r="Q40" s="255">
        <f t="shared" si="3"/>
        <v>1800</v>
      </c>
      <c r="R40" s="31"/>
      <c r="S40" s="68">
        <f>+Q40*$H$5</f>
        <v>1440</v>
      </c>
      <c r="T40" s="69">
        <f>+Q40*$I$5</f>
        <v>360</v>
      </c>
      <c r="U40" s="70">
        <f t="shared" si="20"/>
        <v>1800</v>
      </c>
      <c r="V40" s="20"/>
      <c r="W40" s="20"/>
      <c r="X40" s="20"/>
    </row>
    <row r="41" spans="1:24">
      <c r="A41" s="5" t="s">
        <v>24</v>
      </c>
      <c r="B41" s="60"/>
      <c r="C41" s="37"/>
      <c r="D41" s="36">
        <v>1500</v>
      </c>
      <c r="E41" s="153">
        <f>+D41</f>
        <v>1500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159">
        <v>0</v>
      </c>
      <c r="Q41" s="255">
        <f t="shared" si="3"/>
        <v>1500</v>
      </c>
      <c r="R41" s="31"/>
      <c r="S41" s="68">
        <f>+Q41</f>
        <v>1500</v>
      </c>
      <c r="T41" s="69"/>
      <c r="U41" s="70">
        <f t="shared" si="20"/>
        <v>1500</v>
      </c>
      <c r="V41" s="20"/>
      <c r="W41" s="20"/>
      <c r="X41" s="20"/>
    </row>
    <row r="42" spans="1:24">
      <c r="A42" s="5" t="s">
        <v>73</v>
      </c>
      <c r="B42" s="60"/>
      <c r="C42" s="37"/>
      <c r="D42" s="36">
        <v>300</v>
      </c>
      <c r="E42" s="153">
        <f>+$D42/12</f>
        <v>25</v>
      </c>
      <c r="F42" s="67">
        <f t="shared" ref="F42:P43" si="21">+$D42/12</f>
        <v>25</v>
      </c>
      <c r="G42" s="67">
        <f t="shared" si="21"/>
        <v>25</v>
      </c>
      <c r="H42" s="67">
        <f t="shared" si="21"/>
        <v>25</v>
      </c>
      <c r="I42" s="67">
        <f t="shared" si="21"/>
        <v>25</v>
      </c>
      <c r="J42" s="67">
        <f t="shared" si="21"/>
        <v>25</v>
      </c>
      <c r="K42" s="67">
        <f t="shared" si="21"/>
        <v>25</v>
      </c>
      <c r="L42" s="67">
        <f t="shared" si="21"/>
        <v>25</v>
      </c>
      <c r="M42" s="67">
        <f t="shared" si="21"/>
        <v>25</v>
      </c>
      <c r="N42" s="67">
        <f t="shared" si="21"/>
        <v>25</v>
      </c>
      <c r="O42" s="67">
        <f t="shared" si="21"/>
        <v>25</v>
      </c>
      <c r="P42" s="154">
        <f t="shared" si="21"/>
        <v>25</v>
      </c>
      <c r="Q42" s="255">
        <f t="shared" si="3"/>
        <v>300</v>
      </c>
      <c r="R42" s="31"/>
      <c r="S42" s="68">
        <f>+Q42*$H$5</f>
        <v>240</v>
      </c>
      <c r="T42" s="69">
        <f>+Q42*$I$5</f>
        <v>60</v>
      </c>
      <c r="U42" s="70">
        <f t="shared" si="20"/>
        <v>300</v>
      </c>
      <c r="V42" s="20"/>
      <c r="W42" s="20"/>
      <c r="X42" s="20"/>
    </row>
    <row r="43" spans="1:24">
      <c r="A43" s="5" t="s">
        <v>74</v>
      </c>
      <c r="B43" s="60"/>
      <c r="C43" s="37"/>
      <c r="D43" s="146">
        <v>600</v>
      </c>
      <c r="E43" s="153">
        <f>+$D43/12</f>
        <v>50</v>
      </c>
      <c r="F43" s="67">
        <f t="shared" si="21"/>
        <v>50</v>
      </c>
      <c r="G43" s="67">
        <f t="shared" si="21"/>
        <v>50</v>
      </c>
      <c r="H43" s="67">
        <f t="shared" si="21"/>
        <v>50</v>
      </c>
      <c r="I43" s="67">
        <f t="shared" si="21"/>
        <v>50</v>
      </c>
      <c r="J43" s="67">
        <f t="shared" si="21"/>
        <v>50</v>
      </c>
      <c r="K43" s="67">
        <f t="shared" si="21"/>
        <v>50</v>
      </c>
      <c r="L43" s="67">
        <f t="shared" si="21"/>
        <v>50</v>
      </c>
      <c r="M43" s="67">
        <f t="shared" si="21"/>
        <v>50</v>
      </c>
      <c r="N43" s="67">
        <f t="shared" si="21"/>
        <v>50</v>
      </c>
      <c r="O43" s="67">
        <f t="shared" si="21"/>
        <v>50</v>
      </c>
      <c r="P43" s="154">
        <f t="shared" si="21"/>
        <v>50</v>
      </c>
      <c r="Q43" s="255">
        <f t="shared" si="3"/>
        <v>600</v>
      </c>
      <c r="R43" s="31"/>
      <c r="S43" s="68">
        <f>+Q43*$H$5</f>
        <v>480</v>
      </c>
      <c r="T43" s="69">
        <f>+Q43*$I$5</f>
        <v>120</v>
      </c>
      <c r="U43" s="70">
        <f t="shared" si="20"/>
        <v>600</v>
      </c>
      <c r="V43" s="20"/>
      <c r="W43" s="20"/>
      <c r="X43" s="20"/>
    </row>
    <row r="44" spans="1:24">
      <c r="A44" s="5"/>
      <c r="B44" s="62"/>
      <c r="C44" s="37"/>
      <c r="D44" s="37"/>
      <c r="E44" s="158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159"/>
      <c r="Q44" s="217"/>
      <c r="R44" s="31"/>
      <c r="S44" s="79"/>
      <c r="T44" s="80"/>
      <c r="U44" s="81"/>
    </row>
    <row r="45" spans="1:24">
      <c r="C45" s="37"/>
      <c r="D45" s="37"/>
      <c r="E45" s="153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154">
        <v>0</v>
      </c>
      <c r="Q45" s="255">
        <f>SUM(E45:P45)</f>
        <v>0</v>
      </c>
      <c r="R45" s="31"/>
      <c r="S45" s="68">
        <f>+Q45</f>
        <v>0</v>
      </c>
      <c r="T45" s="69"/>
      <c r="U45" s="70">
        <f t="shared" si="20"/>
        <v>0</v>
      </c>
      <c r="V45" s="20"/>
      <c r="W45" s="20"/>
      <c r="X45" s="20"/>
    </row>
    <row r="46" spans="1:24" s="8" customFormat="1">
      <c r="A46" s="267" t="s">
        <v>3</v>
      </c>
      <c r="B46" s="268"/>
      <c r="C46" s="269"/>
      <c r="D46" s="269"/>
      <c r="E46" s="277">
        <f t="shared" ref="E46:P46" si="22">SUM(E35:E43)</f>
        <v>4089.1666666666665</v>
      </c>
      <c r="F46" s="278">
        <f t="shared" si="22"/>
        <v>789.16666666666663</v>
      </c>
      <c r="G46" s="278">
        <f t="shared" si="22"/>
        <v>789.16666666666663</v>
      </c>
      <c r="H46" s="278">
        <f t="shared" si="22"/>
        <v>789.16666666666663</v>
      </c>
      <c r="I46" s="278">
        <f t="shared" si="22"/>
        <v>789.16666666666663</v>
      </c>
      <c r="J46" s="278">
        <f t="shared" si="22"/>
        <v>789.16666666666663</v>
      </c>
      <c r="K46" s="278">
        <f t="shared" si="22"/>
        <v>789.16666666666663</v>
      </c>
      <c r="L46" s="278">
        <f t="shared" si="22"/>
        <v>789.16666666666663</v>
      </c>
      <c r="M46" s="278">
        <f t="shared" si="22"/>
        <v>789.16666666666663</v>
      </c>
      <c r="N46" s="278">
        <f t="shared" si="22"/>
        <v>789.16666666666663</v>
      </c>
      <c r="O46" s="278">
        <f t="shared" si="22"/>
        <v>789.16666666666663</v>
      </c>
      <c r="P46" s="279">
        <f t="shared" si="22"/>
        <v>789.16666666666663</v>
      </c>
      <c r="Q46" s="280">
        <f>SUM(Q35:Q45)</f>
        <v>12770</v>
      </c>
      <c r="R46" s="269"/>
      <c r="S46" s="281">
        <f>SUM(S35:S45)</f>
        <v>10750</v>
      </c>
      <c r="T46" s="282">
        <f>SUM(T35:T45)</f>
        <v>2020</v>
      </c>
      <c r="U46" s="283">
        <f t="shared" si="20"/>
        <v>12770</v>
      </c>
      <c r="V46" s="35"/>
      <c r="W46" s="35"/>
      <c r="X46" s="35"/>
    </row>
    <row r="47" spans="1:24" ht="14" thickBot="1">
      <c r="A47" s="33"/>
      <c r="B47" s="64"/>
      <c r="C47" s="31"/>
      <c r="D47" s="31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73" t="s">
        <v>101</v>
      </c>
      <c r="Q47" s="135">
        <f>+Q31-Q46</f>
        <v>4369.2000000000007</v>
      </c>
      <c r="R47" s="31"/>
      <c r="S47" s="74">
        <f>+S31-S46</f>
        <v>2866.0000000000018</v>
      </c>
      <c r="T47" s="23">
        <f>+T31-T46</f>
        <v>1503.2000000000003</v>
      </c>
      <c r="U47" s="75">
        <f t="shared" si="20"/>
        <v>4369.2000000000025</v>
      </c>
      <c r="V47" s="20"/>
      <c r="W47" s="20"/>
      <c r="X47" s="20"/>
    </row>
    <row r="48" spans="1:24">
      <c r="A48" s="33"/>
      <c r="B48" s="64"/>
      <c r="C48" s="31"/>
      <c r="D48" s="31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73"/>
      <c r="Q48" s="135"/>
      <c r="R48" s="31"/>
      <c r="S48" s="31"/>
      <c r="T48" s="31"/>
      <c r="U48" s="69"/>
      <c r="V48" s="91"/>
      <c r="W48" s="91"/>
      <c r="X48" s="91"/>
    </row>
    <row r="49" spans="1:24">
      <c r="A49" s="141" t="s">
        <v>4</v>
      </c>
      <c r="B49" s="142"/>
      <c r="C49" s="135"/>
      <c r="D49" s="135"/>
      <c r="E49" s="67">
        <f>+'Year 2'!P51</f>
        <v>793.33333333333326</v>
      </c>
      <c r="F49" s="67">
        <f t="shared" ref="F49:P49" si="23">E51</f>
        <v>-2009.2333333333333</v>
      </c>
      <c r="G49" s="67">
        <f t="shared" si="23"/>
        <v>-1411.8000000000002</v>
      </c>
      <c r="H49" s="67">
        <f>G51</f>
        <v>-414.3666666666669</v>
      </c>
      <c r="I49" s="67">
        <f t="shared" si="23"/>
        <v>583.06666666666638</v>
      </c>
      <c r="J49" s="67">
        <f t="shared" si="23"/>
        <v>1580.4999999999995</v>
      </c>
      <c r="K49" s="67">
        <f t="shared" si="23"/>
        <v>2177.9333333333329</v>
      </c>
      <c r="L49" s="67">
        <f t="shared" si="23"/>
        <v>2675.3666666666663</v>
      </c>
      <c r="M49" s="67">
        <f t="shared" si="23"/>
        <v>3172.7999999999997</v>
      </c>
      <c r="N49" s="67">
        <f t="shared" si="23"/>
        <v>3670.2333333333331</v>
      </c>
      <c r="O49" s="67">
        <f t="shared" si="23"/>
        <v>4167.6666666666661</v>
      </c>
      <c r="P49" s="67">
        <f t="shared" si="23"/>
        <v>4665.0999999999995</v>
      </c>
      <c r="Q49" s="80">
        <f>+E49</f>
        <v>793.33333333333326</v>
      </c>
      <c r="R49" s="69" t="s">
        <v>136</v>
      </c>
      <c r="T49" s="71"/>
      <c r="U49" s="71"/>
      <c r="V49" s="20"/>
      <c r="W49" s="20"/>
      <c r="X49" s="20"/>
    </row>
    <row r="50" spans="1:24">
      <c r="A50" s="29" t="s">
        <v>5</v>
      </c>
      <c r="B50" s="30"/>
      <c r="C50" s="31"/>
      <c r="D50" s="31"/>
      <c r="E50" s="67">
        <f t="shared" ref="E50:P50" si="24">E31+(-E46)</f>
        <v>-2802.5666666666666</v>
      </c>
      <c r="F50" s="67">
        <f t="shared" si="24"/>
        <v>597.43333333333328</v>
      </c>
      <c r="G50" s="67">
        <f t="shared" si="24"/>
        <v>997.43333333333328</v>
      </c>
      <c r="H50" s="67">
        <f t="shared" si="24"/>
        <v>997.43333333333328</v>
      </c>
      <c r="I50" s="67">
        <f t="shared" si="24"/>
        <v>997.43333333333328</v>
      </c>
      <c r="J50" s="67">
        <f t="shared" si="24"/>
        <v>597.43333333333328</v>
      </c>
      <c r="K50" s="67">
        <f t="shared" si="24"/>
        <v>497.43333333333328</v>
      </c>
      <c r="L50" s="67">
        <f t="shared" si="24"/>
        <v>497.43333333333328</v>
      </c>
      <c r="M50" s="67">
        <f t="shared" si="24"/>
        <v>497.43333333333328</v>
      </c>
      <c r="N50" s="67">
        <f t="shared" si="24"/>
        <v>497.43333333333328</v>
      </c>
      <c r="O50" s="67">
        <f t="shared" si="24"/>
        <v>497.43333333333328</v>
      </c>
      <c r="P50" s="67">
        <f t="shared" si="24"/>
        <v>497.43333333333328</v>
      </c>
      <c r="Q50" s="76">
        <f>+Q47</f>
        <v>4369.2000000000007</v>
      </c>
      <c r="R50" s="2" t="s">
        <v>130</v>
      </c>
      <c r="T50" s="69"/>
      <c r="U50" s="71"/>
      <c r="V50" s="20"/>
      <c r="W50" s="20"/>
      <c r="X50" s="20"/>
    </row>
    <row r="51" spans="1:24">
      <c r="A51" s="138" t="s">
        <v>6</v>
      </c>
      <c r="B51" s="139"/>
      <c r="C51" s="140"/>
      <c r="D51" s="140"/>
      <c r="E51" s="251">
        <f>E49+E50</f>
        <v>-2009.2333333333333</v>
      </c>
      <c r="F51" s="251">
        <f t="shared" ref="F51:P51" si="25">F49+F50</f>
        <v>-1411.8000000000002</v>
      </c>
      <c r="G51" s="251">
        <f t="shared" si="25"/>
        <v>-414.3666666666669</v>
      </c>
      <c r="H51" s="251">
        <f t="shared" si="25"/>
        <v>583.06666666666638</v>
      </c>
      <c r="I51" s="251">
        <f t="shared" si="25"/>
        <v>1580.4999999999995</v>
      </c>
      <c r="J51" s="251">
        <f t="shared" si="25"/>
        <v>2177.9333333333329</v>
      </c>
      <c r="K51" s="251">
        <f t="shared" si="25"/>
        <v>2675.3666666666663</v>
      </c>
      <c r="L51" s="251">
        <f t="shared" si="25"/>
        <v>3172.7999999999997</v>
      </c>
      <c r="M51" s="251">
        <f t="shared" si="25"/>
        <v>3670.2333333333331</v>
      </c>
      <c r="N51" s="251">
        <f t="shared" si="25"/>
        <v>4167.6666666666661</v>
      </c>
      <c r="O51" s="251">
        <f t="shared" si="25"/>
        <v>4665.0999999999995</v>
      </c>
      <c r="P51" s="251">
        <f t="shared" si="25"/>
        <v>5162.5333333333328</v>
      </c>
      <c r="Q51" s="210">
        <f>SUM(Q49:Q50)</f>
        <v>5162.5333333333338</v>
      </c>
      <c r="R51" s="69" t="s">
        <v>137</v>
      </c>
      <c r="T51" s="69"/>
      <c r="U51" s="71"/>
      <c r="V51" s="20"/>
      <c r="W51" s="20"/>
      <c r="X51" s="20"/>
    </row>
    <row r="52" spans="1:24">
      <c r="A52" s="20"/>
      <c r="B52" s="6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135"/>
      <c r="R52" s="31"/>
      <c r="S52" s="69"/>
      <c r="T52" s="69"/>
      <c r="U52" s="71"/>
      <c r="V52" s="20"/>
      <c r="W52" s="20"/>
      <c r="X52" s="20"/>
    </row>
    <row r="53" spans="1:24">
      <c r="A53" s="318" t="s">
        <v>83</v>
      </c>
      <c r="B53" s="16" t="s">
        <v>112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137"/>
      <c r="R53" s="31"/>
      <c r="S53" s="32"/>
      <c r="T53" s="32"/>
      <c r="U53" s="20"/>
      <c r="V53" s="20"/>
      <c r="W53" s="20"/>
      <c r="X53" s="20"/>
    </row>
    <row r="54" spans="1:24">
      <c r="B54" s="16">
        <v>1</v>
      </c>
      <c r="C54" s="20" t="s">
        <v>102</v>
      </c>
      <c r="N54" s="20"/>
      <c r="O54" s="20"/>
      <c r="P54" s="20"/>
      <c r="Q54" s="137"/>
      <c r="R54" s="31"/>
      <c r="S54" s="32"/>
      <c r="T54" s="32"/>
      <c r="U54" s="20"/>
      <c r="V54" s="20"/>
      <c r="W54" s="20"/>
      <c r="X54" s="20"/>
    </row>
    <row r="55" spans="1:24">
      <c r="B55" s="16">
        <v>2</v>
      </c>
      <c r="C55" s="2" t="s">
        <v>106</v>
      </c>
      <c r="N55" s="20"/>
      <c r="O55" s="20"/>
      <c r="P55" s="20"/>
      <c r="Q55" s="35"/>
      <c r="R55" s="31"/>
      <c r="S55" s="20"/>
      <c r="T55" s="20"/>
      <c r="U55" s="20"/>
      <c r="V55" s="20"/>
      <c r="W55" s="20"/>
      <c r="X55" s="20"/>
    </row>
    <row r="56" spans="1:24">
      <c r="B56" s="16">
        <v>3</v>
      </c>
      <c r="C56" s="2" t="s">
        <v>118</v>
      </c>
      <c r="K56" s="15"/>
      <c r="N56" s="66"/>
      <c r="O56" s="66"/>
      <c r="P56" s="66"/>
      <c r="Q56" s="35"/>
      <c r="R56" s="31"/>
      <c r="S56" s="66"/>
      <c r="T56" s="66"/>
      <c r="U56" s="66"/>
      <c r="V56" s="66"/>
      <c r="W56" s="66"/>
      <c r="X56" s="66"/>
    </row>
    <row r="57" spans="1:24">
      <c r="B57" s="16" t="s">
        <v>121</v>
      </c>
      <c r="C57" s="2" t="s">
        <v>119</v>
      </c>
      <c r="K57" s="15"/>
      <c r="N57" s="86"/>
      <c r="O57" s="86"/>
      <c r="P57" s="86"/>
      <c r="Q57" s="35"/>
      <c r="R57" s="31"/>
      <c r="S57" s="86"/>
      <c r="T57" s="86"/>
      <c r="U57" s="86"/>
      <c r="V57" s="86"/>
      <c r="W57" s="86"/>
      <c r="X57" s="86"/>
    </row>
    <row r="58" spans="1:24">
      <c r="B58" s="16">
        <v>4</v>
      </c>
      <c r="C58" s="2" t="s">
        <v>93</v>
      </c>
      <c r="K58" s="15"/>
      <c r="N58" s="20"/>
      <c r="O58" s="20"/>
      <c r="P58" s="20"/>
      <c r="Q58" s="35"/>
      <c r="R58" s="31"/>
      <c r="S58" s="20"/>
      <c r="T58" s="20"/>
      <c r="U58" s="20"/>
      <c r="V58" s="20"/>
      <c r="W58" s="20"/>
      <c r="X58" s="20"/>
    </row>
    <row r="59" spans="1:24">
      <c r="B59" s="16">
        <v>5</v>
      </c>
      <c r="C59" s="2" t="s">
        <v>126</v>
      </c>
      <c r="K59" s="15"/>
      <c r="N59" s="22"/>
      <c r="O59" s="22"/>
      <c r="P59" s="22"/>
      <c r="Q59" s="35"/>
      <c r="R59" s="31"/>
      <c r="S59" s="22"/>
      <c r="T59" s="22"/>
      <c r="U59" s="22"/>
      <c r="V59" s="22"/>
      <c r="W59" s="22"/>
      <c r="X59" s="22"/>
    </row>
    <row r="60" spans="1:24">
      <c r="A60" s="92"/>
      <c r="B60" s="16">
        <v>6</v>
      </c>
      <c r="C60" s="2" t="s">
        <v>82</v>
      </c>
      <c r="N60" s="20"/>
      <c r="O60" s="20"/>
      <c r="P60" s="20"/>
      <c r="Q60" s="35"/>
      <c r="R60" s="31"/>
      <c r="S60" s="20"/>
      <c r="T60" s="20"/>
      <c r="U60" s="20"/>
      <c r="V60" s="20"/>
      <c r="W60" s="20"/>
      <c r="X60" s="20"/>
    </row>
    <row r="61" spans="1:24">
      <c r="B61" s="16">
        <v>7</v>
      </c>
      <c r="C61" s="2" t="s">
        <v>107</v>
      </c>
      <c r="N61" s="20"/>
      <c r="O61" s="20"/>
      <c r="P61" s="20"/>
      <c r="Q61" s="35"/>
      <c r="R61" s="31"/>
      <c r="S61" s="20"/>
      <c r="T61" s="20"/>
      <c r="U61" s="20"/>
      <c r="V61" s="20"/>
      <c r="W61" s="20"/>
      <c r="X61" s="20"/>
    </row>
    <row r="62" spans="1:24">
      <c r="B62" s="16">
        <v>8</v>
      </c>
      <c r="C62" s="2" t="s">
        <v>97</v>
      </c>
      <c r="N62" s="20"/>
      <c r="O62" s="20"/>
      <c r="P62" s="20"/>
      <c r="Q62" s="35"/>
      <c r="R62" s="31"/>
      <c r="S62" s="20"/>
      <c r="T62" s="20"/>
      <c r="U62" s="20"/>
      <c r="V62" s="20"/>
      <c r="W62" s="20"/>
      <c r="X62" s="20"/>
    </row>
    <row r="63" spans="1:24">
      <c r="B63" s="16">
        <v>9</v>
      </c>
      <c r="C63" s="2" t="s">
        <v>99</v>
      </c>
      <c r="N63" s="20"/>
      <c r="O63" s="20"/>
      <c r="P63" s="20"/>
      <c r="Q63" s="35"/>
      <c r="R63" s="31"/>
      <c r="S63" s="20"/>
      <c r="T63" s="20"/>
      <c r="U63" s="20"/>
      <c r="V63" s="20"/>
      <c r="W63" s="20"/>
      <c r="X63" s="20"/>
    </row>
    <row r="64" spans="1:24">
      <c r="B64" s="16">
        <v>10</v>
      </c>
      <c r="C64" s="2" t="s">
        <v>108</v>
      </c>
      <c r="N64" s="20"/>
      <c r="O64" s="20"/>
      <c r="P64" s="20"/>
      <c r="Q64" s="35"/>
      <c r="R64" s="31"/>
      <c r="S64" s="20"/>
      <c r="T64" s="20"/>
      <c r="U64" s="20"/>
      <c r="V64" s="20"/>
      <c r="W64" s="20"/>
      <c r="X64" s="20"/>
    </row>
    <row r="65" spans="1:24">
      <c r="B65" s="16">
        <v>11</v>
      </c>
      <c r="C65" s="93" t="s">
        <v>124</v>
      </c>
      <c r="K65" s="15"/>
      <c r="N65" s="20"/>
      <c r="O65" s="20"/>
      <c r="P65" s="20"/>
      <c r="Q65" s="35"/>
      <c r="R65" s="31"/>
      <c r="S65" s="20"/>
      <c r="T65" s="20"/>
      <c r="U65" s="20"/>
      <c r="V65" s="20"/>
      <c r="W65" s="20"/>
      <c r="X65" s="20"/>
    </row>
    <row r="66" spans="1:24">
      <c r="N66" s="20"/>
      <c r="O66" s="20"/>
      <c r="P66" s="20"/>
      <c r="Q66" s="35"/>
      <c r="R66" s="31"/>
      <c r="S66" s="20"/>
      <c r="T66" s="20"/>
      <c r="U66" s="20"/>
      <c r="V66" s="20"/>
      <c r="W66" s="20"/>
      <c r="X66" s="20"/>
    </row>
    <row r="67" spans="1:24">
      <c r="P67" s="20"/>
      <c r="Q67" s="35"/>
      <c r="R67" s="31"/>
      <c r="S67" s="20"/>
      <c r="T67" s="20"/>
      <c r="U67" s="20"/>
      <c r="V67" s="20"/>
      <c r="W67" s="20"/>
      <c r="X67" s="20"/>
    </row>
    <row r="68" spans="1:24">
      <c r="A68" s="20"/>
      <c r="B68" s="6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35"/>
      <c r="R68" s="91"/>
      <c r="S68" s="20"/>
      <c r="T68" s="20"/>
      <c r="U68" s="20"/>
      <c r="V68" s="20"/>
      <c r="W68" s="20"/>
      <c r="X68" s="20"/>
    </row>
    <row r="69" spans="1:24">
      <c r="A69" s="20"/>
      <c r="B69" s="61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35"/>
      <c r="R69" s="91"/>
      <c r="S69" s="20"/>
      <c r="T69" s="20"/>
      <c r="U69" s="20"/>
      <c r="V69" s="20"/>
      <c r="W69" s="20"/>
      <c r="X69" s="20"/>
    </row>
    <row r="70" spans="1:24">
      <c r="A70" s="20"/>
      <c r="B70" s="61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35"/>
      <c r="R70" s="91"/>
      <c r="S70" s="20"/>
      <c r="T70" s="20"/>
      <c r="U70" s="20"/>
      <c r="V70" s="20"/>
      <c r="W70" s="20"/>
      <c r="X70" s="20"/>
    </row>
    <row r="71" spans="1:24">
      <c r="A71" s="20"/>
      <c r="B71" s="61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35"/>
      <c r="R71" s="91"/>
      <c r="S71" s="20"/>
      <c r="T71" s="20"/>
      <c r="U71" s="20"/>
      <c r="V71" s="20"/>
      <c r="W71" s="20"/>
      <c r="X71" s="20"/>
    </row>
    <row r="72" spans="1:24">
      <c r="A72" s="20"/>
      <c r="B72" s="61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35"/>
      <c r="R72" s="91"/>
      <c r="S72" s="20"/>
      <c r="T72" s="20"/>
      <c r="U72" s="20"/>
      <c r="V72" s="20"/>
      <c r="W72" s="20"/>
      <c r="X72" s="20"/>
    </row>
    <row r="73" spans="1:24">
      <c r="A73" s="20"/>
      <c r="B73" s="61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35"/>
      <c r="R73" s="91"/>
      <c r="S73" s="20"/>
      <c r="T73" s="20"/>
      <c r="U73" s="20"/>
      <c r="V73" s="20"/>
      <c r="W73" s="20"/>
      <c r="X73" s="20"/>
    </row>
    <row r="74" spans="1:24">
      <c r="A74" s="20"/>
      <c r="B74" s="61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35"/>
      <c r="R74" s="91"/>
      <c r="S74" s="20"/>
      <c r="T74" s="20"/>
      <c r="U74" s="20"/>
      <c r="V74" s="20"/>
      <c r="W74" s="20"/>
      <c r="X74" s="20"/>
    </row>
    <row r="75" spans="1:24">
      <c r="A75" s="20"/>
      <c r="B75" s="61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35"/>
      <c r="R75" s="91"/>
      <c r="S75" s="20"/>
      <c r="T75" s="20"/>
      <c r="U75" s="20"/>
      <c r="V75" s="20"/>
      <c r="W75" s="20"/>
      <c r="X75" s="20"/>
    </row>
    <row r="76" spans="1:24">
      <c r="A76" s="20"/>
      <c r="B76" s="61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35"/>
      <c r="R76" s="91"/>
      <c r="S76" s="20"/>
      <c r="T76" s="20"/>
      <c r="U76" s="20"/>
      <c r="V76" s="20"/>
      <c r="W76" s="20"/>
      <c r="X76" s="20"/>
    </row>
    <row r="77" spans="1:24">
      <c r="A77" s="20"/>
      <c r="B77" s="61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35"/>
      <c r="R77" s="91"/>
      <c r="S77" s="20"/>
      <c r="T77" s="20"/>
      <c r="U77" s="20"/>
      <c r="V77" s="20"/>
      <c r="W77" s="20"/>
      <c r="X77" s="20"/>
    </row>
  </sheetData>
  <mergeCells count="2">
    <mergeCell ref="E7:Q7"/>
    <mergeCell ref="S7:U7"/>
  </mergeCells>
  <phoneticPr fontId="13" type="noConversion"/>
  <pageMargins left="0.30629921259842524" right="0.30629921259842524" top="0.35629921259842523" bottom="0.35629921259842523" header="0.30000000000000004" footer="0.30000000000000004"/>
  <pageSetup paperSize="9" fitToWidth="2" fitToHeight="2" orientation="landscape" horizontalDpi="4294967292" verticalDpi="4294967292"/>
  <ignoredErrors>
    <ignoredError sqref="S28:T28 T41 S33:T40 S42:T43 T21 U33:U43 S45:U47 U28:U30 E31:P31 S31:U31 U12:U26 S22:T26" emptyCellReference="1"/>
    <ignoredError sqref="S41 Q31" formula="1" emptyCellReference="1"/>
  </ignoredErrors>
  <extLst>
    <ext xmlns:mx="http://schemas.microsoft.com/office/mac/excel/2008/main" uri="{64002731-A6B0-56B0-2670-7721B7C09600}">
      <mx:PLV Mode="0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5" sqref="C5"/>
    </sheetView>
  </sheetViews>
  <sheetFormatPr baseColWidth="10" defaultColWidth="11.5" defaultRowHeight="14" x14ac:dyDescent="0"/>
  <cols>
    <col min="1" max="1" width="26.6640625" customWidth="1"/>
    <col min="2" max="2" width="68.33203125" customWidth="1"/>
    <col min="3" max="3" width="13.6640625" bestFit="1" customWidth="1"/>
  </cols>
  <sheetData>
    <row r="1" spans="1:4">
      <c r="A1" s="8" t="s">
        <v>37</v>
      </c>
      <c r="B1" s="2"/>
      <c r="C1" s="2"/>
      <c r="D1" s="2"/>
    </row>
    <row r="2" spans="1:4" s="1" customFormat="1">
      <c r="A2" s="8"/>
      <c r="B2" s="2"/>
      <c r="C2" s="2"/>
      <c r="D2" s="2"/>
    </row>
    <row r="3" spans="1:4" s="1" customFormat="1">
      <c r="A3" s="49" t="s">
        <v>57</v>
      </c>
      <c r="B3" s="2"/>
      <c r="C3" s="2"/>
      <c r="D3" s="2"/>
    </row>
    <row r="4" spans="1:4" s="1" customFormat="1">
      <c r="A4" s="2" t="s">
        <v>43</v>
      </c>
      <c r="B4" s="2"/>
      <c r="C4" s="2"/>
      <c r="D4" s="2"/>
    </row>
    <row r="5" spans="1:4">
      <c r="A5" s="45" t="s">
        <v>42</v>
      </c>
      <c r="B5" s="46" t="s">
        <v>40</v>
      </c>
      <c r="C5" s="16" t="s">
        <v>41</v>
      </c>
      <c r="D5" s="2"/>
    </row>
    <row r="6" spans="1:4" ht="27">
      <c r="A6" s="40" t="s">
        <v>39</v>
      </c>
      <c r="B6" s="41" t="s">
        <v>54</v>
      </c>
      <c r="C6" s="42">
        <f>(5376+7152)</f>
        <v>12528</v>
      </c>
      <c r="D6" s="2"/>
    </row>
    <row r="7" spans="1:4">
      <c r="A7" s="40" t="s">
        <v>38</v>
      </c>
      <c r="B7" s="41" t="s">
        <v>50</v>
      </c>
      <c r="C7" s="42">
        <v>8184</v>
      </c>
      <c r="D7" s="2"/>
    </row>
    <row r="8" spans="1:4" s="1" customFormat="1">
      <c r="A8" s="40" t="s">
        <v>55</v>
      </c>
      <c r="B8" s="41" t="s">
        <v>56</v>
      </c>
      <c r="C8" s="42">
        <v>1532</v>
      </c>
      <c r="D8" s="2"/>
    </row>
    <row r="9" spans="1:4" ht="27">
      <c r="A9" s="40" t="s">
        <v>7</v>
      </c>
      <c r="B9" s="41" t="s">
        <v>105</v>
      </c>
      <c r="C9" s="42">
        <v>24000</v>
      </c>
      <c r="D9" s="2"/>
    </row>
    <row r="10" spans="1:4">
      <c r="A10" s="40"/>
      <c r="B10" s="41"/>
      <c r="C10" s="43">
        <f>SUM(C6:C9)</f>
        <v>46244</v>
      </c>
      <c r="D10" s="2"/>
    </row>
    <row r="11" spans="1:4">
      <c r="A11" s="40" t="s">
        <v>44</v>
      </c>
      <c r="B11" s="41"/>
      <c r="C11" s="42"/>
      <c r="D11" s="2"/>
    </row>
    <row r="12" spans="1:4" ht="27">
      <c r="A12" s="44" t="s">
        <v>45</v>
      </c>
      <c r="B12" s="41" t="s">
        <v>46</v>
      </c>
      <c r="C12" s="42">
        <v>2225</v>
      </c>
      <c r="D12" s="2"/>
    </row>
    <row r="13" spans="1:4">
      <c r="A13" s="40" t="s">
        <v>47</v>
      </c>
      <c r="B13" s="41" t="s">
        <v>53</v>
      </c>
      <c r="C13" s="42">
        <v>10000</v>
      </c>
      <c r="D13" s="2"/>
    </row>
    <row r="14" spans="1:4">
      <c r="A14" s="40" t="s">
        <v>7</v>
      </c>
      <c r="B14" s="41" t="s">
        <v>48</v>
      </c>
      <c r="C14" s="42">
        <v>5000</v>
      </c>
      <c r="D14" s="2"/>
    </row>
    <row r="15" spans="1:4">
      <c r="A15" s="40" t="s">
        <v>49</v>
      </c>
      <c r="B15" s="41" t="s">
        <v>52</v>
      </c>
      <c r="C15" s="42">
        <v>3000</v>
      </c>
      <c r="D15" s="2"/>
    </row>
    <row r="16" spans="1:4">
      <c r="A16" s="2"/>
      <c r="B16" s="13"/>
      <c r="C16" s="43">
        <f>SUM(C12:C15)</f>
        <v>20225</v>
      </c>
      <c r="D16" s="2"/>
    </row>
    <row r="17" spans="1:4">
      <c r="A17" s="2"/>
      <c r="B17" s="2"/>
      <c r="C17" s="2"/>
      <c r="D17" s="2"/>
    </row>
    <row r="18" spans="1:4">
      <c r="A18" s="2"/>
      <c r="B18" s="47" t="s">
        <v>51</v>
      </c>
      <c r="C18" s="48">
        <f>C10+C16</f>
        <v>66469</v>
      </c>
      <c r="D18" s="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Year 1</vt:lpstr>
      <vt:lpstr>Year 2</vt:lpstr>
      <vt:lpstr>Year 3</vt:lpstr>
      <vt:lpstr>Pre Dev Expenditure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Ian Tainsh</cp:lastModifiedBy>
  <cp:lastPrinted>2017-08-28T08:18:50Z</cp:lastPrinted>
  <dcterms:created xsi:type="dcterms:W3CDTF">2015-10-13T10:29:56Z</dcterms:created>
  <dcterms:modified xsi:type="dcterms:W3CDTF">2017-08-29T09:26:22Z</dcterms:modified>
</cp:coreProperties>
</file>