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ireetrust/Desktop/TCDT SHARED/TRUST/FINANCE/FUNDING/SCOTTISH LAND FUND/HYNISH/SLF STAGE TWO/"/>
    </mc:Choice>
  </mc:AlternateContent>
  <bookViews>
    <workbookView xWindow="0" yWindow="460" windowWidth="27320" windowHeight="15360" tabRatio="500" activeTab="2"/>
  </bookViews>
  <sheets>
    <sheet name="Estimate for Year 1" sheetId="1" r:id="rId1"/>
    <sheet name="Estimate for Year 2" sheetId="5" r:id="rId2"/>
    <sheet name="Estimate for Year 3" sheetId="7" r:id="rId3"/>
    <sheet name="Accommodation income ex Low Sq" sheetId="3" r:id="rId4"/>
    <sheet name="Lower Square" sheetId="6" r:id="rId5"/>
    <sheet name="Staff costs" sheetId="4" r:id="rId6"/>
    <sheet name="Summary of previous years" sheetId="2" r:id="rId7"/>
  </sheets>
  <definedNames>
    <definedName name="_xlnm.Print_Area" localSheetId="0">'Estimate for Year 1'!$A$1:$P$51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5" i="6" l="1"/>
  <c r="D35" i="6"/>
  <c r="E35" i="6"/>
  <c r="F35" i="6"/>
  <c r="G35" i="6"/>
  <c r="H35" i="6"/>
  <c r="I35" i="6"/>
  <c r="J35" i="6"/>
  <c r="K35" i="6"/>
  <c r="L35" i="6"/>
  <c r="M35" i="6"/>
  <c r="C34" i="6"/>
  <c r="D34" i="6"/>
  <c r="E34" i="6"/>
  <c r="F34" i="6"/>
  <c r="G34" i="6"/>
  <c r="H34" i="6"/>
  <c r="I34" i="6"/>
  <c r="J34" i="6"/>
  <c r="K34" i="6"/>
  <c r="L34" i="6"/>
  <c r="M34" i="6"/>
  <c r="C33" i="6"/>
  <c r="D33" i="6"/>
  <c r="E33" i="6"/>
  <c r="F33" i="6"/>
  <c r="G33" i="6"/>
  <c r="H33" i="6"/>
  <c r="I33" i="6"/>
  <c r="J33" i="6"/>
  <c r="K33" i="6"/>
  <c r="L33" i="6"/>
  <c r="M33" i="6"/>
  <c r="B33" i="6"/>
  <c r="C32" i="6"/>
  <c r="D32" i="6"/>
  <c r="E32" i="6"/>
  <c r="F32" i="6"/>
  <c r="G32" i="6"/>
  <c r="H32" i="6"/>
  <c r="I32" i="6"/>
  <c r="J32" i="6"/>
  <c r="K32" i="6"/>
  <c r="L32" i="6"/>
  <c r="M32" i="6"/>
  <c r="B32" i="6"/>
  <c r="C31" i="6"/>
  <c r="D31" i="6"/>
  <c r="E31" i="6"/>
  <c r="F31" i="6"/>
  <c r="G31" i="6"/>
  <c r="H31" i="6"/>
  <c r="I31" i="6"/>
  <c r="J31" i="6"/>
  <c r="K31" i="6"/>
  <c r="L31" i="6"/>
  <c r="M31" i="6"/>
  <c r="L23" i="6"/>
  <c r="M23" i="6"/>
  <c r="K23" i="6"/>
  <c r="K22" i="6"/>
  <c r="L22" i="6"/>
  <c r="M22" i="6"/>
  <c r="J22" i="6"/>
  <c r="J21" i="6"/>
  <c r="K21" i="6"/>
  <c r="L21" i="6"/>
  <c r="M21" i="6"/>
  <c r="I21" i="6"/>
  <c r="I20" i="6"/>
  <c r="J20" i="6"/>
  <c r="K20" i="6"/>
  <c r="L20" i="6"/>
  <c r="M20" i="6"/>
  <c r="H20" i="6"/>
  <c r="G19" i="6"/>
  <c r="H19" i="6"/>
  <c r="I19" i="6"/>
  <c r="J19" i="6"/>
  <c r="K19" i="6"/>
  <c r="L19" i="6"/>
  <c r="M19" i="6"/>
  <c r="F19" i="6"/>
  <c r="E36" i="7"/>
  <c r="F36" i="7"/>
  <c r="G36" i="7"/>
  <c r="H36" i="7"/>
  <c r="I36" i="7"/>
  <c r="J36" i="7"/>
  <c r="K36" i="7"/>
  <c r="L36" i="7"/>
  <c r="M36" i="7"/>
  <c r="N36" i="7"/>
  <c r="O36" i="7"/>
  <c r="D36" i="7"/>
  <c r="E36" i="5"/>
  <c r="F36" i="5"/>
  <c r="G36" i="5"/>
  <c r="H36" i="5"/>
  <c r="I36" i="5"/>
  <c r="J36" i="5"/>
  <c r="K36" i="5"/>
  <c r="L36" i="5"/>
  <c r="M36" i="5"/>
  <c r="N36" i="5"/>
  <c r="O36" i="5"/>
  <c r="D36" i="5"/>
  <c r="E36" i="1"/>
  <c r="F36" i="1"/>
  <c r="G36" i="1"/>
  <c r="H36" i="1"/>
  <c r="I36" i="1"/>
  <c r="J36" i="1"/>
  <c r="K36" i="1"/>
  <c r="L36" i="1"/>
  <c r="M36" i="1"/>
  <c r="N36" i="1"/>
  <c r="O36" i="1"/>
  <c r="D36" i="1"/>
  <c r="E28" i="1"/>
  <c r="F28" i="1"/>
  <c r="G28" i="1"/>
  <c r="H28" i="1"/>
  <c r="I28" i="1"/>
  <c r="J28" i="1"/>
  <c r="K28" i="1"/>
  <c r="L28" i="1"/>
  <c r="M28" i="1"/>
  <c r="N28" i="1"/>
  <c r="O28" i="1"/>
  <c r="D28" i="1"/>
  <c r="M30" i="6"/>
  <c r="M37" i="6"/>
  <c r="O12" i="7"/>
  <c r="C30" i="6"/>
  <c r="C37" i="6"/>
  <c r="E12" i="7"/>
  <c r="D30" i="6"/>
  <c r="D37" i="6"/>
  <c r="F12" i="7"/>
  <c r="E30" i="6"/>
  <c r="E37" i="6"/>
  <c r="G12" i="7"/>
  <c r="F30" i="6"/>
  <c r="F37" i="6"/>
  <c r="H12" i="7"/>
  <c r="G30" i="6"/>
  <c r="G37" i="6"/>
  <c r="I12" i="7"/>
  <c r="H30" i="6"/>
  <c r="H37" i="6"/>
  <c r="J12" i="7"/>
  <c r="I30" i="6"/>
  <c r="I37" i="6"/>
  <c r="K12" i="7"/>
  <c r="J30" i="6"/>
  <c r="J37" i="6"/>
  <c r="L12" i="7"/>
  <c r="K30" i="6"/>
  <c r="K37" i="6"/>
  <c r="M12" i="7"/>
  <c r="L30" i="6"/>
  <c r="L37" i="6"/>
  <c r="N12" i="7"/>
  <c r="B30" i="6"/>
  <c r="B31" i="6"/>
  <c r="B34" i="6"/>
  <c r="B35" i="6"/>
  <c r="B37" i="6"/>
  <c r="D12" i="7"/>
  <c r="C7" i="3"/>
  <c r="C8" i="3"/>
  <c r="C9" i="3"/>
  <c r="C10" i="3"/>
  <c r="C11" i="3"/>
  <c r="D11" i="7"/>
  <c r="C16" i="3"/>
  <c r="D14" i="7"/>
  <c r="C17" i="3"/>
  <c r="D15" i="7"/>
  <c r="C18" i="3"/>
  <c r="D16" i="7"/>
  <c r="D20" i="7"/>
  <c r="C42" i="7"/>
  <c r="D42" i="7"/>
  <c r="D45" i="7"/>
  <c r="D39" i="7"/>
  <c r="E7" i="4"/>
  <c r="F7" i="4"/>
  <c r="G7" i="4"/>
  <c r="G8" i="4"/>
  <c r="D23" i="7"/>
  <c r="D24" i="7"/>
  <c r="D26" i="7"/>
  <c r="D27" i="7"/>
  <c r="C29" i="7"/>
  <c r="D29" i="7"/>
  <c r="D32" i="7"/>
  <c r="D47" i="7"/>
  <c r="D49" i="7"/>
  <c r="D50" i="7"/>
  <c r="E11" i="7"/>
  <c r="E14" i="7"/>
  <c r="E15" i="7"/>
  <c r="E16" i="7"/>
  <c r="E20" i="7"/>
  <c r="E42" i="7"/>
  <c r="E45" i="7"/>
  <c r="E39" i="7"/>
  <c r="E23" i="7"/>
  <c r="E24" i="7"/>
  <c r="E26" i="7"/>
  <c r="E27" i="7"/>
  <c r="E29" i="7"/>
  <c r="E32" i="7"/>
  <c r="E47" i="7"/>
  <c r="E49" i="7"/>
  <c r="E50" i="7"/>
  <c r="F11" i="7"/>
  <c r="F14" i="7"/>
  <c r="F15" i="7"/>
  <c r="F16" i="7"/>
  <c r="F20" i="7"/>
  <c r="F42" i="7"/>
  <c r="F45" i="7"/>
  <c r="F39" i="7"/>
  <c r="F23" i="7"/>
  <c r="F24" i="7"/>
  <c r="F26" i="7"/>
  <c r="F27" i="7"/>
  <c r="F29" i="7"/>
  <c r="F32" i="7"/>
  <c r="F47" i="7"/>
  <c r="F49" i="7"/>
  <c r="F50" i="7"/>
  <c r="G11" i="7"/>
  <c r="G14" i="7"/>
  <c r="G15" i="7"/>
  <c r="G16" i="7"/>
  <c r="G20" i="7"/>
  <c r="G45" i="7"/>
  <c r="G39" i="7"/>
  <c r="G23" i="7"/>
  <c r="G24" i="7"/>
  <c r="G26" i="7"/>
  <c r="G27" i="7"/>
  <c r="G29" i="7"/>
  <c r="G32" i="7"/>
  <c r="G47" i="7"/>
  <c r="G49" i="7"/>
  <c r="G50" i="7"/>
  <c r="H11" i="7"/>
  <c r="H14" i="7"/>
  <c r="H15" i="7"/>
  <c r="H16" i="7"/>
  <c r="H20" i="7"/>
  <c r="H42" i="7"/>
  <c r="H45" i="7"/>
  <c r="H39" i="7"/>
  <c r="H23" i="7"/>
  <c r="H24" i="7"/>
  <c r="H26" i="7"/>
  <c r="H27" i="7"/>
  <c r="H29" i="7"/>
  <c r="H32" i="7"/>
  <c r="H47" i="7"/>
  <c r="H49" i="7"/>
  <c r="H50" i="7"/>
  <c r="I11" i="7"/>
  <c r="I14" i="7"/>
  <c r="I15" i="7"/>
  <c r="I16" i="7"/>
  <c r="I20" i="7"/>
  <c r="I42" i="7"/>
  <c r="I45" i="7"/>
  <c r="I39" i="7"/>
  <c r="I23" i="7"/>
  <c r="I24" i="7"/>
  <c r="I26" i="7"/>
  <c r="I27" i="7"/>
  <c r="I29" i="7"/>
  <c r="I32" i="7"/>
  <c r="I47" i="7"/>
  <c r="I49" i="7"/>
  <c r="I50" i="7"/>
  <c r="J11" i="7"/>
  <c r="J20" i="7"/>
  <c r="J42" i="7"/>
  <c r="J45" i="7"/>
  <c r="J39" i="7"/>
  <c r="J23" i="7"/>
  <c r="J24" i="7"/>
  <c r="J26" i="7"/>
  <c r="J27" i="7"/>
  <c r="J29" i="7"/>
  <c r="J32" i="7"/>
  <c r="J47" i="7"/>
  <c r="J49" i="7"/>
  <c r="J50" i="7"/>
  <c r="K11" i="7"/>
  <c r="K20" i="7"/>
  <c r="K42" i="7"/>
  <c r="K45" i="7"/>
  <c r="K39" i="7"/>
  <c r="K23" i="7"/>
  <c r="K24" i="7"/>
  <c r="K26" i="7"/>
  <c r="K27" i="7"/>
  <c r="K29" i="7"/>
  <c r="K32" i="7"/>
  <c r="K47" i="7"/>
  <c r="K49" i="7"/>
  <c r="K50" i="7"/>
  <c r="L11" i="7"/>
  <c r="L20" i="7"/>
  <c r="L42" i="7"/>
  <c r="L45" i="7"/>
  <c r="L39" i="7"/>
  <c r="L23" i="7"/>
  <c r="L24" i="7"/>
  <c r="L26" i="7"/>
  <c r="L27" i="7"/>
  <c r="L29" i="7"/>
  <c r="L32" i="7"/>
  <c r="L47" i="7"/>
  <c r="L49" i="7"/>
  <c r="L50" i="7"/>
  <c r="M11" i="7"/>
  <c r="M20" i="7"/>
  <c r="M42" i="7"/>
  <c r="M45" i="7"/>
  <c r="M39" i="7"/>
  <c r="M23" i="7"/>
  <c r="M24" i="7"/>
  <c r="M26" i="7"/>
  <c r="M27" i="7"/>
  <c r="M29" i="7"/>
  <c r="M32" i="7"/>
  <c r="M47" i="7"/>
  <c r="M49" i="7"/>
  <c r="M50" i="7"/>
  <c r="N11" i="7"/>
  <c r="N14" i="7"/>
  <c r="N15" i="7"/>
  <c r="N16" i="7"/>
  <c r="N20" i="7"/>
  <c r="N42" i="7"/>
  <c r="N43" i="7"/>
  <c r="N45" i="7"/>
  <c r="N39" i="7"/>
  <c r="N23" i="7"/>
  <c r="N24" i="7"/>
  <c r="N26" i="7"/>
  <c r="N27" i="7"/>
  <c r="N29" i="7"/>
  <c r="N32" i="7"/>
  <c r="N47" i="7"/>
  <c r="N49" i="7"/>
  <c r="N50" i="7"/>
  <c r="O11" i="7"/>
  <c r="O14" i="7"/>
  <c r="O15" i="7"/>
  <c r="O16" i="7"/>
  <c r="O20" i="7"/>
  <c r="O42" i="7"/>
  <c r="O45" i="7"/>
  <c r="O39" i="7"/>
  <c r="O23" i="7"/>
  <c r="O24" i="7"/>
  <c r="O26" i="7"/>
  <c r="O27" i="7"/>
  <c r="O29" i="7"/>
  <c r="O32" i="7"/>
  <c r="O47" i="7"/>
  <c r="O49" i="7"/>
  <c r="O50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42" i="7"/>
  <c r="P43" i="7"/>
  <c r="P44" i="7"/>
  <c r="P45" i="7"/>
  <c r="P35" i="7"/>
  <c r="P36" i="7"/>
  <c r="P37" i="7"/>
  <c r="P38" i="7"/>
  <c r="P39" i="7"/>
  <c r="P23" i="7"/>
  <c r="P24" i="7"/>
  <c r="P25" i="7"/>
  <c r="P26" i="7"/>
  <c r="P27" i="7"/>
  <c r="P28" i="7"/>
  <c r="P29" i="7"/>
  <c r="P30" i="7"/>
  <c r="P31" i="7"/>
  <c r="P32" i="7"/>
  <c r="P47" i="7"/>
  <c r="P49" i="7"/>
  <c r="N30" i="6"/>
  <c r="N31" i="6"/>
  <c r="N32" i="6"/>
  <c r="N33" i="6"/>
  <c r="N34" i="6"/>
  <c r="N35" i="6"/>
  <c r="N37" i="6"/>
  <c r="C25" i="6"/>
  <c r="E12" i="5"/>
  <c r="D25" i="6"/>
  <c r="F12" i="5"/>
  <c r="E25" i="6"/>
  <c r="G12" i="5"/>
  <c r="F18" i="6"/>
  <c r="F25" i="6"/>
  <c r="H12" i="5"/>
  <c r="G18" i="6"/>
  <c r="G25" i="6"/>
  <c r="I12" i="5"/>
  <c r="H18" i="6"/>
  <c r="H25" i="6"/>
  <c r="J12" i="5"/>
  <c r="I18" i="6"/>
  <c r="I25" i="6"/>
  <c r="K12" i="5"/>
  <c r="J18" i="6"/>
  <c r="J25" i="6"/>
  <c r="L12" i="5"/>
  <c r="K18" i="6"/>
  <c r="K25" i="6"/>
  <c r="M12" i="5"/>
  <c r="L18" i="6"/>
  <c r="L25" i="6"/>
  <c r="N12" i="5"/>
  <c r="M18" i="6"/>
  <c r="M25" i="6"/>
  <c r="O12" i="5"/>
  <c r="B18" i="6"/>
  <c r="B19" i="6"/>
  <c r="B20" i="6"/>
  <c r="B21" i="6"/>
  <c r="B22" i="6"/>
  <c r="B23" i="6"/>
  <c r="B25" i="6"/>
  <c r="D12" i="5"/>
  <c r="N18" i="6"/>
  <c r="N19" i="6"/>
  <c r="N20" i="6"/>
  <c r="N21" i="6"/>
  <c r="N22" i="6"/>
  <c r="N23" i="6"/>
  <c r="N25" i="6"/>
  <c r="D7" i="6"/>
  <c r="D8" i="6"/>
  <c r="D9" i="6"/>
  <c r="D10" i="6"/>
  <c r="D11" i="6"/>
  <c r="D12" i="6"/>
  <c r="D13" i="6"/>
  <c r="B13" i="6"/>
  <c r="D8" i="5"/>
  <c r="D11" i="5"/>
  <c r="D14" i="5"/>
  <c r="D15" i="5"/>
  <c r="D16" i="5"/>
  <c r="D20" i="5"/>
  <c r="C42" i="5"/>
  <c r="D42" i="5"/>
  <c r="D45" i="5"/>
  <c r="D39" i="5"/>
  <c r="D23" i="5"/>
  <c r="D24" i="5"/>
  <c r="D25" i="5"/>
  <c r="D26" i="5"/>
  <c r="D27" i="5"/>
  <c r="C29" i="5"/>
  <c r="D29" i="5"/>
  <c r="D32" i="5"/>
  <c r="D47" i="5"/>
  <c r="D49" i="5"/>
  <c r="D50" i="5"/>
  <c r="E8" i="5"/>
  <c r="E11" i="5"/>
  <c r="E14" i="5"/>
  <c r="E15" i="5"/>
  <c r="E16" i="5"/>
  <c r="E20" i="5"/>
  <c r="E42" i="5"/>
  <c r="E45" i="5"/>
  <c r="E39" i="5"/>
  <c r="E23" i="5"/>
  <c r="E24" i="5"/>
  <c r="E25" i="5"/>
  <c r="E26" i="5"/>
  <c r="E27" i="5"/>
  <c r="E29" i="5"/>
  <c r="E32" i="5"/>
  <c r="E47" i="5"/>
  <c r="E49" i="5"/>
  <c r="E50" i="5"/>
  <c r="F8" i="5"/>
  <c r="F11" i="5"/>
  <c r="F14" i="5"/>
  <c r="F15" i="5"/>
  <c r="F16" i="5"/>
  <c r="F20" i="5"/>
  <c r="F42" i="5"/>
  <c r="F45" i="5"/>
  <c r="F39" i="5"/>
  <c r="F23" i="5"/>
  <c r="F24" i="5"/>
  <c r="F25" i="5"/>
  <c r="F26" i="5"/>
  <c r="F27" i="5"/>
  <c r="F29" i="5"/>
  <c r="F32" i="5"/>
  <c r="F47" i="5"/>
  <c r="F49" i="5"/>
  <c r="F50" i="5"/>
  <c r="G8" i="5"/>
  <c r="G11" i="5"/>
  <c r="G14" i="5"/>
  <c r="G15" i="5"/>
  <c r="G16" i="5"/>
  <c r="G20" i="5"/>
  <c r="G45" i="5"/>
  <c r="G39" i="5"/>
  <c r="G23" i="5"/>
  <c r="G24" i="5"/>
  <c r="G25" i="5"/>
  <c r="G26" i="5"/>
  <c r="G27" i="5"/>
  <c r="G29" i="5"/>
  <c r="G32" i="5"/>
  <c r="G47" i="5"/>
  <c r="G49" i="5"/>
  <c r="G50" i="5"/>
  <c r="H8" i="5"/>
  <c r="H11" i="5"/>
  <c r="H14" i="5"/>
  <c r="H15" i="5"/>
  <c r="H16" i="5"/>
  <c r="H20" i="5"/>
  <c r="H42" i="5"/>
  <c r="H45" i="5"/>
  <c r="H39" i="5"/>
  <c r="H23" i="5"/>
  <c r="H24" i="5"/>
  <c r="H25" i="5"/>
  <c r="H26" i="5"/>
  <c r="H27" i="5"/>
  <c r="H29" i="5"/>
  <c r="H32" i="5"/>
  <c r="H47" i="5"/>
  <c r="H49" i="5"/>
  <c r="H50" i="5"/>
  <c r="I8" i="5"/>
  <c r="I11" i="5"/>
  <c r="I14" i="5"/>
  <c r="I15" i="5"/>
  <c r="I16" i="5"/>
  <c r="I20" i="5"/>
  <c r="I42" i="5"/>
  <c r="I45" i="5"/>
  <c r="I39" i="5"/>
  <c r="I23" i="5"/>
  <c r="I24" i="5"/>
  <c r="I25" i="5"/>
  <c r="I26" i="5"/>
  <c r="I27" i="5"/>
  <c r="I29" i="5"/>
  <c r="I32" i="5"/>
  <c r="I47" i="5"/>
  <c r="I49" i="5"/>
  <c r="I50" i="5"/>
  <c r="J8" i="5"/>
  <c r="J11" i="5"/>
  <c r="J20" i="5"/>
  <c r="J42" i="5"/>
  <c r="J45" i="5"/>
  <c r="J39" i="5"/>
  <c r="J23" i="5"/>
  <c r="J24" i="5"/>
  <c r="J25" i="5"/>
  <c r="J26" i="5"/>
  <c r="J27" i="5"/>
  <c r="J29" i="5"/>
  <c r="J32" i="5"/>
  <c r="J47" i="5"/>
  <c r="J49" i="5"/>
  <c r="J50" i="5"/>
  <c r="K8" i="5"/>
  <c r="K11" i="5"/>
  <c r="K20" i="5"/>
  <c r="K42" i="5"/>
  <c r="K45" i="5"/>
  <c r="K39" i="5"/>
  <c r="K23" i="5"/>
  <c r="K24" i="5"/>
  <c r="K25" i="5"/>
  <c r="K26" i="5"/>
  <c r="K27" i="5"/>
  <c r="K29" i="5"/>
  <c r="K32" i="5"/>
  <c r="K47" i="5"/>
  <c r="K49" i="5"/>
  <c r="K50" i="5"/>
  <c r="L8" i="5"/>
  <c r="L11" i="5"/>
  <c r="L20" i="5"/>
  <c r="L42" i="5"/>
  <c r="L45" i="5"/>
  <c r="L39" i="5"/>
  <c r="L23" i="5"/>
  <c r="L24" i="5"/>
  <c r="L25" i="5"/>
  <c r="L26" i="5"/>
  <c r="L27" i="5"/>
  <c r="L29" i="5"/>
  <c r="L32" i="5"/>
  <c r="L47" i="5"/>
  <c r="L49" i="5"/>
  <c r="L50" i="5"/>
  <c r="M8" i="5"/>
  <c r="M11" i="5"/>
  <c r="M20" i="5"/>
  <c r="M42" i="5"/>
  <c r="M45" i="5"/>
  <c r="M39" i="5"/>
  <c r="M23" i="5"/>
  <c r="M24" i="5"/>
  <c r="M25" i="5"/>
  <c r="M26" i="5"/>
  <c r="M27" i="5"/>
  <c r="M29" i="5"/>
  <c r="M32" i="5"/>
  <c r="M47" i="5"/>
  <c r="M49" i="5"/>
  <c r="M50" i="5"/>
  <c r="N8" i="5"/>
  <c r="N11" i="5"/>
  <c r="N14" i="5"/>
  <c r="N15" i="5"/>
  <c r="N16" i="5"/>
  <c r="N20" i="5"/>
  <c r="N42" i="5"/>
  <c r="N43" i="5"/>
  <c r="N45" i="5"/>
  <c r="N39" i="5"/>
  <c r="N23" i="5"/>
  <c r="N24" i="5"/>
  <c r="N25" i="5"/>
  <c r="N26" i="5"/>
  <c r="N27" i="5"/>
  <c r="N29" i="5"/>
  <c r="N32" i="5"/>
  <c r="N47" i="5"/>
  <c r="N49" i="5"/>
  <c r="N50" i="5"/>
  <c r="O8" i="5"/>
  <c r="O11" i="5"/>
  <c r="O14" i="5"/>
  <c r="O15" i="5"/>
  <c r="O16" i="5"/>
  <c r="O20" i="5"/>
  <c r="O42" i="5"/>
  <c r="O45" i="5"/>
  <c r="O39" i="5"/>
  <c r="O23" i="5"/>
  <c r="O24" i="5"/>
  <c r="O25" i="5"/>
  <c r="O26" i="5"/>
  <c r="O27" i="5"/>
  <c r="O29" i="5"/>
  <c r="O32" i="5"/>
  <c r="O47" i="5"/>
  <c r="O49" i="5"/>
  <c r="O50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42" i="5"/>
  <c r="P43" i="5"/>
  <c r="P44" i="5"/>
  <c r="P45" i="5"/>
  <c r="P35" i="5"/>
  <c r="P36" i="5"/>
  <c r="P37" i="5"/>
  <c r="P38" i="5"/>
  <c r="P39" i="5"/>
  <c r="P23" i="5"/>
  <c r="P24" i="5"/>
  <c r="P25" i="5"/>
  <c r="P26" i="5"/>
  <c r="P27" i="5"/>
  <c r="P28" i="5"/>
  <c r="P29" i="5"/>
  <c r="P30" i="5"/>
  <c r="P31" i="5"/>
  <c r="P32" i="5"/>
  <c r="P47" i="5"/>
  <c r="P49" i="5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D14" i="1"/>
  <c r="E14" i="1"/>
  <c r="F14" i="1"/>
  <c r="G14" i="1"/>
  <c r="H14" i="1"/>
  <c r="I14" i="1"/>
  <c r="N14" i="1"/>
  <c r="O14" i="1"/>
  <c r="P14" i="1"/>
  <c r="D15" i="1"/>
  <c r="E15" i="1"/>
  <c r="F15" i="1"/>
  <c r="G15" i="1"/>
  <c r="H15" i="1"/>
  <c r="I15" i="1"/>
  <c r="N15" i="1"/>
  <c r="O15" i="1"/>
  <c r="P15" i="1"/>
  <c r="D16" i="1"/>
  <c r="E16" i="1"/>
  <c r="F16" i="1"/>
  <c r="G16" i="1"/>
  <c r="H16" i="1"/>
  <c r="I16" i="1"/>
  <c r="N16" i="1"/>
  <c r="O16" i="1"/>
  <c r="P16" i="1"/>
  <c r="D8" i="1"/>
  <c r="E8" i="1"/>
  <c r="F8" i="1"/>
  <c r="G8" i="1"/>
  <c r="H8" i="1"/>
  <c r="I8" i="1"/>
  <c r="J8" i="1"/>
  <c r="K8" i="1"/>
  <c r="L8" i="1"/>
  <c r="M8" i="1"/>
  <c r="N8" i="1"/>
  <c r="O8" i="1"/>
  <c r="P8" i="1"/>
  <c r="P9" i="1"/>
  <c r="P10" i="1"/>
  <c r="P12" i="1"/>
  <c r="P13" i="1"/>
  <c r="P17" i="1"/>
  <c r="P18" i="1"/>
  <c r="P19" i="1"/>
  <c r="P20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N43" i="1"/>
  <c r="P43" i="1"/>
  <c r="P44" i="1"/>
  <c r="P45" i="1"/>
  <c r="P35" i="1"/>
  <c r="P36" i="1"/>
  <c r="P37" i="1"/>
  <c r="P38" i="1"/>
  <c r="P39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P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P30" i="1"/>
  <c r="P31" i="1"/>
  <c r="P32" i="1"/>
  <c r="P47" i="1"/>
  <c r="P49" i="1"/>
  <c r="E20" i="1"/>
  <c r="E45" i="1"/>
  <c r="E39" i="1"/>
  <c r="E32" i="1"/>
  <c r="E47" i="1"/>
  <c r="E49" i="1"/>
  <c r="F20" i="1"/>
  <c r="F45" i="1"/>
  <c r="F39" i="1"/>
  <c r="F32" i="1"/>
  <c r="F47" i="1"/>
  <c r="F49" i="1"/>
  <c r="G20" i="1"/>
  <c r="G45" i="1"/>
  <c r="G39" i="1"/>
  <c r="G32" i="1"/>
  <c r="G47" i="1"/>
  <c r="G49" i="1"/>
  <c r="H20" i="1"/>
  <c r="H45" i="1"/>
  <c r="H39" i="1"/>
  <c r="H32" i="1"/>
  <c r="H47" i="1"/>
  <c r="H49" i="1"/>
  <c r="I20" i="1"/>
  <c r="I45" i="1"/>
  <c r="I39" i="1"/>
  <c r="I32" i="1"/>
  <c r="I47" i="1"/>
  <c r="I49" i="1"/>
  <c r="J20" i="1"/>
  <c r="J45" i="1"/>
  <c r="J39" i="1"/>
  <c r="J32" i="1"/>
  <c r="J47" i="1"/>
  <c r="J49" i="1"/>
  <c r="K20" i="1"/>
  <c r="K45" i="1"/>
  <c r="K39" i="1"/>
  <c r="K32" i="1"/>
  <c r="K47" i="1"/>
  <c r="K49" i="1"/>
  <c r="L20" i="1"/>
  <c r="L45" i="1"/>
  <c r="L39" i="1"/>
  <c r="L32" i="1"/>
  <c r="L47" i="1"/>
  <c r="L49" i="1"/>
  <c r="M20" i="1"/>
  <c r="M45" i="1"/>
  <c r="M39" i="1"/>
  <c r="M32" i="1"/>
  <c r="M47" i="1"/>
  <c r="M49" i="1"/>
  <c r="N20" i="1"/>
  <c r="N45" i="1"/>
  <c r="N39" i="1"/>
  <c r="N32" i="1"/>
  <c r="N47" i="1"/>
  <c r="N49" i="1"/>
  <c r="O20" i="1"/>
  <c r="O45" i="1"/>
  <c r="O39" i="1"/>
  <c r="O32" i="1"/>
  <c r="O47" i="1"/>
  <c r="O49" i="1"/>
  <c r="D20" i="1"/>
  <c r="D45" i="1"/>
  <c r="D39" i="1"/>
  <c r="D32" i="1"/>
  <c r="D47" i="1"/>
  <c r="D49" i="1"/>
  <c r="E8" i="4"/>
  <c r="E11" i="4"/>
  <c r="F8" i="4"/>
  <c r="F11" i="4"/>
  <c r="G11" i="4"/>
  <c r="D8" i="4"/>
  <c r="D11" i="4"/>
  <c r="G10" i="4"/>
  <c r="G6" i="4"/>
  <c r="C16" i="4"/>
  <c r="C18" i="4"/>
  <c r="F6" i="4"/>
  <c r="E6" i="4"/>
  <c r="D10" i="4"/>
  <c r="E17" i="3"/>
  <c r="E16" i="3"/>
  <c r="E18" i="3"/>
  <c r="E10" i="3"/>
  <c r="E9" i="3"/>
  <c r="E8" i="3"/>
  <c r="E7" i="3"/>
  <c r="E11" i="3"/>
  <c r="F19" i="2"/>
  <c r="F43" i="2"/>
  <c r="F36" i="2"/>
  <c r="F29" i="2"/>
  <c r="F45" i="2"/>
  <c r="F47" i="2"/>
  <c r="E19" i="2"/>
  <c r="E43" i="2"/>
  <c r="E36" i="2"/>
  <c r="E29" i="2"/>
  <c r="E45" i="2"/>
  <c r="E47" i="2"/>
  <c r="D19" i="2"/>
  <c r="D43" i="2"/>
  <c r="D36" i="2"/>
  <c r="D29" i="2"/>
  <c r="D45" i="2"/>
  <c r="D47" i="2"/>
  <c r="D50" i="1"/>
  <c r="E50" i="1"/>
  <c r="F50" i="1"/>
  <c r="G50" i="1"/>
  <c r="H50" i="1"/>
  <c r="I50" i="1"/>
  <c r="J50" i="1"/>
  <c r="K50" i="1"/>
  <c r="L50" i="1"/>
  <c r="M50" i="1"/>
  <c r="N50" i="1"/>
  <c r="O50" i="1"/>
</calcChain>
</file>

<file path=xl/sharedStrings.xml><?xml version="1.0" encoding="utf-8"?>
<sst xmlns="http://schemas.openxmlformats.org/spreadsheetml/2006/main" count="286" uniqueCount="118">
  <si>
    <t>HYNISH CENTRE</t>
  </si>
  <si>
    <t>CASHFLOW</t>
  </si>
  <si>
    <t>Total</t>
  </si>
  <si>
    <t>Grants Receivable</t>
  </si>
  <si>
    <t>Donations</t>
  </si>
  <si>
    <t>Interest receivable</t>
  </si>
  <si>
    <t>Rental Income</t>
  </si>
  <si>
    <t>Accommodation Budget</t>
  </si>
  <si>
    <t>Friends</t>
  </si>
  <si>
    <t>Insurance Claim</t>
  </si>
  <si>
    <t>Other Income</t>
  </si>
  <si>
    <t>CHARITABLE ACTIVITIES</t>
  </si>
  <si>
    <t>Staff Costs</t>
  </si>
  <si>
    <t>Hynish</t>
  </si>
  <si>
    <t>Running Costs</t>
  </si>
  <si>
    <t>Repairs and maintenance</t>
  </si>
  <si>
    <t>Upper Square/Signal Tower</t>
  </si>
  <si>
    <t>Barracks</t>
  </si>
  <si>
    <t>Lower Square</t>
  </si>
  <si>
    <t>INCOME</t>
  </si>
  <si>
    <t>SUPPORT COSTS</t>
  </si>
  <si>
    <t>Insurance</t>
  </si>
  <si>
    <t>Office Costs</t>
  </si>
  <si>
    <t>Travelling Expenses</t>
  </si>
  <si>
    <t>MANAGEMENT AND ADMINISTRATION</t>
  </si>
  <si>
    <t>Legal and professional</t>
  </si>
  <si>
    <t>Audit and accountancy</t>
  </si>
  <si>
    <t>Bank charges</t>
  </si>
  <si>
    <t>Total Expenditure</t>
  </si>
  <si>
    <t>Surplus/Deficit for month</t>
  </si>
  <si>
    <t>Surplus deficit YTD</t>
  </si>
  <si>
    <t>Accommodation Confirmed</t>
  </si>
  <si>
    <t>Café, Events, Hire</t>
  </si>
  <si>
    <t>Salaries and National Insurance</t>
  </si>
  <si>
    <t>Years to 31 March</t>
  </si>
  <si>
    <t>Depreciation</t>
  </si>
  <si>
    <t>Unallocated totals</t>
  </si>
  <si>
    <t>Surplus/(deficit) YTD</t>
  </si>
  <si>
    <t>Short term Assured Tenancies</t>
  </si>
  <si>
    <t>Upper Square</t>
  </si>
  <si>
    <t>Unit 1</t>
  </si>
  <si>
    <t>Unit 2</t>
  </si>
  <si>
    <t>Unit 3</t>
  </si>
  <si>
    <t>Unit 4</t>
  </si>
  <si>
    <t>Unit 5</t>
  </si>
  <si>
    <t>Unit 6</t>
  </si>
  <si>
    <t>Per month</t>
  </si>
  <si>
    <t>Per Year</t>
  </si>
  <si>
    <t>The Cottage</t>
  </si>
  <si>
    <t>Morton Boyd House</t>
  </si>
  <si>
    <t>Months let</t>
  </si>
  <si>
    <t>Alan Stevenson House</t>
  </si>
  <si>
    <t>Once renovated</t>
  </si>
  <si>
    <t>Assistant Manager</t>
  </si>
  <si>
    <t>Seasonal staff</t>
  </si>
  <si>
    <t>Manager</t>
  </si>
  <si>
    <t>Salary</t>
  </si>
  <si>
    <t>E/er NI</t>
  </si>
  <si>
    <t>E/er Pension</t>
  </si>
  <si>
    <t>Number</t>
  </si>
  <si>
    <t>Hourly rate</t>
  </si>
  <si>
    <t>Weeks</t>
  </si>
  <si>
    <t>Hours pa</t>
  </si>
  <si>
    <t>Hours pw</t>
  </si>
  <si>
    <t>Cost pa</t>
  </si>
  <si>
    <t>Below thold</t>
  </si>
  <si>
    <t>Per Week</t>
  </si>
  <si>
    <t>Weeks let</t>
  </si>
  <si>
    <t>Year 1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</si>
  <si>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</si>
  <si>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</si>
  <si>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</si>
  <si>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</si>
  <si>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</si>
  <si>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</si>
  <si>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</si>
  <si>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</si>
  <si>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</si>
  <si>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</si>
  <si>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</si>
  <si>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</si>
  <si>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Rental Income: Upper Square</t>
  </si>
  <si>
    <t>Rental Income: Lower Square</t>
  </si>
  <si>
    <t>Holiday Lets:</t>
  </si>
  <si>
    <t>TOTAL</t>
  </si>
  <si>
    <t>Staff Costs: permanent staff</t>
  </si>
  <si>
    <t>Staff Costs: seasonal</t>
  </si>
  <si>
    <t>Utilities and Services</t>
  </si>
  <si>
    <t>Catering provisions</t>
  </si>
  <si>
    <t>Council Tax</t>
  </si>
  <si>
    <t>Maintenance &amp; Repairs</t>
  </si>
  <si>
    <t>TCDT management</t>
  </si>
  <si>
    <t>For Business Dev role</t>
  </si>
  <si>
    <t>Staff Costs: Business Development role</t>
  </si>
  <si>
    <t>DIRECT COSTS:</t>
  </si>
  <si>
    <t>SUPPORT COSTS:</t>
  </si>
  <si>
    <t>£12k pa estimate</t>
  </si>
  <si>
    <t>Assumption: Acquistion wef 1 May 2018</t>
  </si>
  <si>
    <t>Year 2</t>
  </si>
  <si>
    <t>YEAR 2</t>
  </si>
  <si>
    <t>YEAR 3</t>
  </si>
  <si>
    <t>Year 3</t>
  </si>
  <si>
    <t>INCOME:</t>
  </si>
  <si>
    <t>MANAGEMENT &amp; ADMINISTRATION:</t>
  </si>
  <si>
    <t>TOTAL EXPENDITURE</t>
  </si>
  <si>
    <t>Short term Assured Tenancies:</t>
  </si>
  <si>
    <t>Assume Lower Square renovated and ready by 1 September 2019</t>
  </si>
  <si>
    <t>Assume full occupancy</t>
  </si>
  <si>
    <t>£1k per month estimate</t>
  </si>
  <si>
    <t>£250 pw estimate</t>
  </si>
  <si>
    <t>Estimate £100 pm</t>
  </si>
  <si>
    <t>Occupancy comes on stream gradually during year 2</t>
  </si>
  <si>
    <t>STAFF COSTS</t>
  </si>
  <si>
    <t>Summarry of previous years</t>
  </si>
  <si>
    <t>End of contract</t>
  </si>
  <si>
    <t>Unoccupied lower square</t>
  </si>
  <si>
    <t xml:space="preserve">Renovation relief </t>
  </si>
  <si>
    <t>Tenants 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</si>
</sst>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43" fontId="0" fillId="0" borderId="0" xfId="77" applyFont="1"/>
    <xf numFmtId="43" fontId="1" fillId="0" borderId="0" xfId="77" applyFont="1"/>
    <xf numFmtId="164" fontId="0" fillId="0" borderId="0" xfId="77" applyNumberFormat="1" applyFont="1"/>
    <xf numFmtId="0" fontId="5" fillId="0" borderId="0" xfId="0" applyFont="1"/>
    <xf numFmtId="38" fontId="0" fillId="0" borderId="0" xfId="0" applyNumberFormat="1"/>
    <xf numFmtId="38" fontId="0" fillId="0" borderId="2" xfId="0" applyNumberFormat="1" applyBorder="1"/>
    <xf numFmtId="38" fontId="0" fillId="0" borderId="1" xfId="0" applyNumberFormat="1" applyBorder="1"/>
    <xf numFmtId="38" fontId="0" fillId="0" borderId="0" xfId="0" applyNumberFormat="1" applyBorder="1"/>
    <xf numFmtId="38" fontId="1" fillId="0" borderId="0" xfId="0" applyNumberFormat="1" applyFont="1" applyBorder="1" applyAlignment="1">
      <alignment horizontal="left"/>
    </xf>
    <xf numFmtId="38" fontId="0" fillId="0" borderId="0" xfId="0" applyNumberFormat="1" applyBorder="1" applyAlignment="1">
      <alignment horizontal="left"/>
    </xf>
    <xf numFmtId="38" fontId="1" fillId="0" borderId="0" xfId="0" applyNumberFormat="1" applyFont="1" applyBorder="1"/>
    <xf numFmtId="38" fontId="6" fillId="0" borderId="0" xfId="0" applyNumberFormat="1" applyFont="1"/>
    <xf numFmtId="38" fontId="7" fillId="0" borderId="0" xfId="0" applyNumberFormat="1" applyFont="1"/>
    <xf numFmtId="38" fontId="5" fillId="0" borderId="0" xfId="0" applyNumberFormat="1" applyFont="1" applyAlignment="1">
      <alignment horizontal="center"/>
    </xf>
    <xf numFmtId="38" fontId="5" fillId="0" borderId="0" xfId="0" applyNumberFormat="1" applyFont="1" applyAlignment="1">
      <alignment horizontal="right"/>
    </xf>
    <xf numFmtId="0" fontId="7" fillId="0" borderId="0" xfId="0" applyFont="1"/>
    <xf numFmtId="0" fontId="6" fillId="0" borderId="0" xfId="0" applyFont="1"/>
    <xf numFmtId="38" fontId="0" fillId="0" borderId="0" xfId="77" applyNumberFormat="1" applyFont="1" applyAlignment="1">
      <alignment horizontal="left" indent="4"/>
    </xf>
    <xf numFmtId="38" fontId="0" fillId="0" borderId="0" xfId="0" applyNumberFormat="1" applyAlignment="1">
      <alignment horizontal="left" indent="4"/>
    </xf>
    <xf numFmtId="0" fontId="5" fillId="0" borderId="0" xfId="0" applyFont="1" applyAlignment="1">
      <alignment horizontal="center"/>
    </xf>
    <xf numFmtId="38" fontId="5" fillId="0" borderId="0" xfId="77" applyNumberFormat="1" applyFont="1" applyAlignment="1">
      <alignment horizontal="left" indent="4"/>
    </xf>
    <xf numFmtId="38" fontId="6" fillId="0" borderId="0" xfId="77" applyNumberFormat="1" applyFont="1" applyAlignment="1">
      <alignment horizontal="left" indent="4"/>
    </xf>
    <xf numFmtId="38" fontId="6" fillId="0" borderId="1" xfId="77" applyNumberFormat="1" applyFont="1" applyBorder="1" applyAlignment="1">
      <alignment horizontal="left" indent="4"/>
    </xf>
    <xf numFmtId="43" fontId="6" fillId="0" borderId="0" xfId="77" applyFont="1"/>
    <xf numFmtId="164" fontId="6" fillId="0" borderId="0" xfId="77" applyNumberFormat="1" applyFont="1"/>
    <xf numFmtId="38" fontId="6" fillId="0" borderId="0" xfId="77" applyNumberFormat="1" applyFont="1" applyBorder="1" applyAlignment="1">
      <alignment horizontal="left" indent="4"/>
    </xf>
    <xf numFmtId="164" fontId="6" fillId="0" borderId="1" xfId="77" applyNumberFormat="1" applyFont="1" applyBorder="1"/>
    <xf numFmtId="164" fontId="6" fillId="0" borderId="2" xfId="77" applyNumberFormat="1" applyFont="1" applyBorder="1"/>
    <xf numFmtId="164" fontId="5" fillId="0" borderId="0" xfId="77" applyNumberFormat="1" applyFont="1" applyAlignment="1">
      <alignment horizontal="center"/>
    </xf>
    <xf numFmtId="0" fontId="6" fillId="0" borderId="0" xfId="77" applyNumberFormat="1" applyFont="1" applyAlignment="1">
      <alignment horizontal="left"/>
    </xf>
    <xf numFmtId="38" fontId="6" fillId="0" borderId="0" xfId="0" applyNumberFormat="1" applyFont="1" applyAlignment="1">
      <alignment horizontal="left"/>
    </xf>
    <xf numFmtId="0" fontId="5" fillId="0" borderId="0" xfId="77" applyNumberFormat="1" applyFont="1"/>
    <xf numFmtId="43" fontId="5" fillId="0" borderId="0" xfId="77" applyFont="1" applyAlignment="1">
      <alignment horizontal="center"/>
    </xf>
    <xf numFmtId="43" fontId="6" fillId="0" borderId="0" xfId="0" applyNumberFormat="1" applyFont="1"/>
    <xf numFmtId="43" fontId="6" fillId="0" borderId="3" xfId="77" applyFont="1" applyBorder="1"/>
    <xf numFmtId="43" fontId="6" fillId="0" borderId="1" xfId="77" applyFont="1" applyBorder="1"/>
    <xf numFmtId="41" fontId="6" fillId="0" borderId="0" xfId="0" applyNumberFormat="1" applyFont="1"/>
    <xf numFmtId="41" fontId="6" fillId="0" borderId="1" xfId="0" applyNumberFormat="1" applyFont="1" applyBorder="1"/>
    <xf numFmtId="41" fontId="6" fillId="0" borderId="2" xfId="0" applyNumberFormat="1" applyFont="1" applyBorder="1"/>
    <xf numFmtId="0" fontId="5" fillId="0" borderId="0" xfId="0" applyFont="1" applyAlignment="1">
      <alignment horizontal="center"/>
    </xf>
  </cellXfs>
  <cellStyles count="78">
    <cellStyle name="Comma" xfId="77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59"/>
  <sheetViews>
    <sheetView topLeftCell="A15" workbookViewId="0">
      <selection activeCell="B32" sqref="B32"/>
    </sheetView>
  </sheetViews>
  <sheetFormatPr baseColWidth="10" defaultRowHeight="16" x14ac:dyDescent="0.2"/>
  <cols>
    <col min="1" max="1" width="42" style="13" bestFit="1" customWidth="1"/>
    <col min="2" max="2" width="25.1640625" style="13" bestFit="1" customWidth="1"/>
    <col min="3" max="3" width="7.6640625" style="6" customWidth="1"/>
    <col min="4" max="16384" width="10.83203125" style="6"/>
  </cols>
  <sheetData>
    <row r="1" spans="1:16" ht="18" x14ac:dyDescent="0.2">
      <c r="A1" s="14" t="s">
        <v>0</v>
      </c>
    </row>
    <row r="2" spans="1:16" ht="18" x14ac:dyDescent="0.2">
      <c r="A2" s="14" t="s">
        <v>1</v>
      </c>
      <c r="D2" s="32" t="s">
        <v>97</v>
      </c>
    </row>
    <row r="3" spans="1:16" ht="18" x14ac:dyDescent="0.2">
      <c r="A3" s="14" t="s">
        <v>68</v>
      </c>
    </row>
    <row r="5" spans="1:16" x14ac:dyDescent="0.2">
      <c r="D5" s="15" t="s">
        <v>69</v>
      </c>
      <c r="E5" s="15" t="s">
        <v>70</v>
      </c>
      <c r="F5" s="15" t="s">
        <v>71</v>
      </c>
      <c r="G5" s="15" t="s">
        <v>72</v>
      </c>
      <c r="H5" s="15" t="s">
        <v>73</v>
      </c>
      <c r="I5" s="15" t="s">
        <v>74</v>
      </c>
      <c r="J5" s="15" t="s">
        <v>75</v>
      </c>
      <c r="K5" s="15" t="s">
        <v>76</v>
      </c>
      <c r="L5" s="15" t="s">
        <v>77</v>
      </c>
      <c r="M5" s="15" t="s">
        <v>78</v>
      </c>
      <c r="N5" s="15" t="s">
        <v>79</v>
      </c>
      <c r="O5" s="15" t="s">
        <v>80</v>
      </c>
      <c r="P5" s="16" t="s">
        <v>2</v>
      </c>
    </row>
    <row r="7" spans="1:16" ht="18" x14ac:dyDescent="0.2">
      <c r="A7" s="14" t="s">
        <v>102</v>
      </c>
    </row>
    <row r="8" spans="1:16" x14ac:dyDescent="0.2">
      <c r="A8" s="13" t="s">
        <v>3</v>
      </c>
      <c r="B8" s="13" t="s">
        <v>92</v>
      </c>
      <c r="D8" s="6">
        <f>28000/12</f>
        <v>2333.3333333333335</v>
      </c>
      <c r="E8" s="6">
        <f t="shared" ref="E8:O8" si="0">28000/12</f>
        <v>2333.3333333333335</v>
      </c>
      <c r="F8" s="6">
        <f t="shared" si="0"/>
        <v>2333.3333333333335</v>
      </c>
      <c r="G8" s="6">
        <f t="shared" si="0"/>
        <v>2333.3333333333335</v>
      </c>
      <c r="H8" s="6">
        <f t="shared" si="0"/>
        <v>2333.3333333333335</v>
      </c>
      <c r="I8" s="6">
        <f t="shared" si="0"/>
        <v>2333.3333333333335</v>
      </c>
      <c r="J8" s="6">
        <f t="shared" si="0"/>
        <v>2333.3333333333335</v>
      </c>
      <c r="K8" s="6">
        <f t="shared" si="0"/>
        <v>2333.3333333333335</v>
      </c>
      <c r="L8" s="6">
        <f t="shared" si="0"/>
        <v>2333.3333333333335</v>
      </c>
      <c r="M8" s="6">
        <f t="shared" si="0"/>
        <v>2333.3333333333335</v>
      </c>
      <c r="N8" s="6">
        <f t="shared" si="0"/>
        <v>2333.3333333333335</v>
      </c>
      <c r="O8" s="6">
        <f t="shared" si="0"/>
        <v>2333.3333333333335</v>
      </c>
      <c r="P8" s="6">
        <f>SUM(D8:O8)</f>
        <v>27999.999999999996</v>
      </c>
    </row>
    <row r="9" spans="1:16" x14ac:dyDescent="0.2">
      <c r="A9" s="13" t="s">
        <v>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ref="P9:P19" si="1">SUM(D9:O9)</f>
        <v>0</v>
      </c>
    </row>
    <row r="10" spans="1:16" x14ac:dyDescent="0.2">
      <c r="A10" s="13" t="s">
        <v>5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f t="shared" si="1"/>
        <v>0</v>
      </c>
    </row>
    <row r="11" spans="1:16" x14ac:dyDescent="0.2">
      <c r="A11" s="13" t="s">
        <v>81</v>
      </c>
      <c r="B11" s="13" t="s">
        <v>107</v>
      </c>
      <c r="D11" s="6">
        <f>'Accommodation income ex Low Sq'!$C$11</f>
        <v>1359</v>
      </c>
      <c r="E11" s="6">
        <f>'Accommodation income ex Low Sq'!$C$11</f>
        <v>1359</v>
      </c>
      <c r="F11" s="6">
        <f>'Accommodation income ex Low Sq'!$C$11</f>
        <v>1359</v>
      </c>
      <c r="G11" s="6">
        <f>'Accommodation income ex Low Sq'!$C$11</f>
        <v>1359</v>
      </c>
      <c r="H11" s="6">
        <f>'Accommodation income ex Low Sq'!$C$11</f>
        <v>1359</v>
      </c>
      <c r="I11" s="6">
        <f>'Accommodation income ex Low Sq'!$C$11</f>
        <v>1359</v>
      </c>
      <c r="J11" s="6">
        <f>'Accommodation income ex Low Sq'!$C$11</f>
        <v>1359</v>
      </c>
      <c r="K11" s="6">
        <f>'Accommodation income ex Low Sq'!$C$11</f>
        <v>1359</v>
      </c>
      <c r="L11" s="6">
        <f>'Accommodation income ex Low Sq'!$C$11</f>
        <v>1359</v>
      </c>
      <c r="M11" s="6">
        <f>'Accommodation income ex Low Sq'!$C$11</f>
        <v>1359</v>
      </c>
      <c r="N11" s="6">
        <f>'Accommodation income ex Low Sq'!$C$11</f>
        <v>1359</v>
      </c>
      <c r="O11" s="6">
        <f>'Accommodation income ex Low Sq'!$C$11</f>
        <v>1359</v>
      </c>
      <c r="P11" s="6">
        <f t="shared" si="1"/>
        <v>16308</v>
      </c>
    </row>
    <row r="12" spans="1:16" x14ac:dyDescent="0.2">
      <c r="A12" s="13" t="s">
        <v>82</v>
      </c>
      <c r="B12" s="13" t="s">
        <v>52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f t="shared" si="1"/>
        <v>0</v>
      </c>
    </row>
    <row r="13" spans="1:16" x14ac:dyDescent="0.2">
      <c r="A13" s="13" t="s">
        <v>83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f t="shared" si="1"/>
        <v>0</v>
      </c>
    </row>
    <row r="14" spans="1:16" x14ac:dyDescent="0.2">
      <c r="A14" s="13" t="s">
        <v>48</v>
      </c>
      <c r="D14" s="6">
        <f>'Accommodation income ex Low Sq'!$C$16*4.33</f>
        <v>977</v>
      </c>
      <c r="E14" s="6">
        <f>'Accommodation income ex Low Sq'!$C$16*4.33</f>
        <v>977</v>
      </c>
      <c r="F14" s="6">
        <f>'Accommodation income ex Low Sq'!$C$16*4.33</f>
        <v>977</v>
      </c>
      <c r="G14" s="6">
        <f>'Accommodation income ex Low Sq'!$C$16*4.33</f>
        <v>977</v>
      </c>
      <c r="H14" s="6">
        <f>'Accommodation income ex Low Sq'!$C$16*4.33</f>
        <v>977</v>
      </c>
      <c r="I14" s="6">
        <f>'Accommodation income ex Low Sq'!$C$16*4.33</f>
        <v>977</v>
      </c>
      <c r="J14" s="6">
        <v>0</v>
      </c>
      <c r="K14" s="6">
        <v>0</v>
      </c>
      <c r="L14" s="6">
        <v>0</v>
      </c>
      <c r="M14" s="6">
        <v>0</v>
      </c>
      <c r="N14" s="6">
        <f>'Accommodation income ex Low Sq'!$C$16*4.33</f>
        <v>977</v>
      </c>
      <c r="O14" s="6">
        <f>'Accommodation income ex Low Sq'!$C$16*4.33</f>
        <v>977</v>
      </c>
      <c r="P14" s="6">
        <f t="shared" si="1"/>
        <v>7816</v>
      </c>
    </row>
    <row r="15" spans="1:16" x14ac:dyDescent="0.2">
      <c r="A15" s="13" t="s">
        <v>49</v>
      </c>
      <c r="D15" s="6">
        <f>'Accommodation income ex Low Sq'!$C$17*4.33</f>
        <v>1082.5</v>
      </c>
      <c r="E15" s="6">
        <f>'Accommodation income ex Low Sq'!$C$17*4.33</f>
        <v>1082.5</v>
      </c>
      <c r="F15" s="6">
        <f>'Accommodation income ex Low Sq'!$C$17*4.33</f>
        <v>1082.5</v>
      </c>
      <c r="G15" s="6">
        <f>'Accommodation income ex Low Sq'!$C$17*4.33</f>
        <v>1082.5</v>
      </c>
      <c r="H15" s="6">
        <f>'Accommodation income ex Low Sq'!$C$17*4.33</f>
        <v>1082.5</v>
      </c>
      <c r="I15" s="6">
        <f>'Accommodation income ex Low Sq'!$C$17*4.33</f>
        <v>1082.5</v>
      </c>
      <c r="J15" s="6">
        <v>0</v>
      </c>
      <c r="K15" s="6">
        <v>0</v>
      </c>
      <c r="L15" s="6">
        <v>0</v>
      </c>
      <c r="M15" s="6">
        <v>0</v>
      </c>
      <c r="N15" s="6">
        <f>'Accommodation income ex Low Sq'!$C$17*4.33</f>
        <v>1082.5</v>
      </c>
      <c r="O15" s="6">
        <f>'Accommodation income ex Low Sq'!$C$17*4.33</f>
        <v>1082.5</v>
      </c>
      <c r="P15" s="6">
        <f t="shared" si="1"/>
        <v>8660</v>
      </c>
    </row>
    <row r="16" spans="1:16" x14ac:dyDescent="0.2">
      <c r="A16" s="13" t="s">
        <v>51</v>
      </c>
      <c r="D16" s="6">
        <f>'Accommodation income ex Low Sq'!$C$18*4.33</f>
        <v>5848</v>
      </c>
      <c r="E16" s="6">
        <f>'Accommodation income ex Low Sq'!$C$18*4.33</f>
        <v>5848</v>
      </c>
      <c r="F16" s="6">
        <f>'Accommodation income ex Low Sq'!$C$18*4.33</f>
        <v>5848</v>
      </c>
      <c r="G16" s="6">
        <f>'Accommodation income ex Low Sq'!$C$18*4.33</f>
        <v>5848</v>
      </c>
      <c r="H16" s="6">
        <f>'Accommodation income ex Low Sq'!$C$18*4.33</f>
        <v>5848</v>
      </c>
      <c r="I16" s="6">
        <f>'Accommodation income ex Low Sq'!$C$18*4.33</f>
        <v>5848</v>
      </c>
      <c r="J16" s="6">
        <v>0</v>
      </c>
      <c r="K16" s="6">
        <v>0</v>
      </c>
      <c r="L16" s="6">
        <v>0</v>
      </c>
      <c r="M16" s="6">
        <v>0</v>
      </c>
      <c r="N16" s="6">
        <f>'Accommodation income ex Low Sq'!$C$18*4.33</f>
        <v>5848</v>
      </c>
      <c r="O16" s="6">
        <f>'Accommodation income ex Low Sq'!$C$18*4.33</f>
        <v>5848</v>
      </c>
      <c r="P16" s="6">
        <f t="shared" si="1"/>
        <v>46784</v>
      </c>
    </row>
    <row r="17" spans="1:18" x14ac:dyDescent="0.2">
      <c r="A17" s="13" t="s">
        <v>32</v>
      </c>
      <c r="D17" s="6">
        <v>2000</v>
      </c>
      <c r="E17" s="6">
        <v>2000</v>
      </c>
      <c r="F17" s="6">
        <v>2000</v>
      </c>
      <c r="G17" s="6">
        <v>2000</v>
      </c>
      <c r="H17" s="6">
        <v>2000</v>
      </c>
      <c r="I17" s="6">
        <v>2000</v>
      </c>
      <c r="J17" s="6">
        <v>2000</v>
      </c>
      <c r="K17" s="6">
        <v>2000</v>
      </c>
      <c r="L17" s="6">
        <v>2000</v>
      </c>
      <c r="M17" s="6">
        <v>2000</v>
      </c>
      <c r="N17" s="6">
        <v>2000</v>
      </c>
      <c r="O17" s="6">
        <v>2000</v>
      </c>
      <c r="P17" s="6">
        <f t="shared" si="1"/>
        <v>24000</v>
      </c>
    </row>
    <row r="18" spans="1:18" x14ac:dyDescent="0.2"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f t="shared" si="1"/>
        <v>0</v>
      </c>
      <c r="Q18" s="9"/>
      <c r="R18" s="9"/>
    </row>
    <row r="19" spans="1:18" x14ac:dyDescent="0.2"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 t="shared" si="1"/>
        <v>0</v>
      </c>
      <c r="Q19" s="9"/>
      <c r="R19" s="9"/>
    </row>
    <row r="20" spans="1:18" ht="17" thickBot="1" x14ac:dyDescent="0.25">
      <c r="D20" s="8">
        <f t="shared" ref="D20:P20" si="2">SUM(D8:D19)</f>
        <v>13599.833333333334</v>
      </c>
      <c r="E20" s="8">
        <f t="shared" si="2"/>
        <v>13599.833333333334</v>
      </c>
      <c r="F20" s="8">
        <f t="shared" si="2"/>
        <v>13599.833333333334</v>
      </c>
      <c r="G20" s="8">
        <f t="shared" si="2"/>
        <v>13599.833333333334</v>
      </c>
      <c r="H20" s="8">
        <f t="shared" si="2"/>
        <v>13599.833333333334</v>
      </c>
      <c r="I20" s="8">
        <f t="shared" si="2"/>
        <v>13599.833333333334</v>
      </c>
      <c r="J20" s="8">
        <f t="shared" si="2"/>
        <v>5692.3333333333339</v>
      </c>
      <c r="K20" s="8">
        <f t="shared" si="2"/>
        <v>5692.3333333333339</v>
      </c>
      <c r="L20" s="8">
        <f t="shared" si="2"/>
        <v>5692.3333333333339</v>
      </c>
      <c r="M20" s="8">
        <f t="shared" si="2"/>
        <v>5692.3333333333339</v>
      </c>
      <c r="N20" s="8">
        <f t="shared" si="2"/>
        <v>13599.833333333334</v>
      </c>
      <c r="O20" s="8">
        <f t="shared" si="2"/>
        <v>13599.833333333334</v>
      </c>
      <c r="P20" s="8">
        <f t="shared" si="2"/>
        <v>131568</v>
      </c>
      <c r="Q20" s="9"/>
      <c r="R20" s="9"/>
    </row>
    <row r="21" spans="1:18" ht="17" thickTop="1" x14ac:dyDescent="0.2">
      <c r="Q21" s="9"/>
      <c r="R21" s="9"/>
    </row>
    <row r="22" spans="1:18" ht="18" x14ac:dyDescent="0.2">
      <c r="A22" s="14" t="s">
        <v>94</v>
      </c>
      <c r="Q22" s="9"/>
      <c r="R22" s="9"/>
    </row>
    <row r="23" spans="1:18" x14ac:dyDescent="0.2">
      <c r="A23" s="13" t="s">
        <v>85</v>
      </c>
      <c r="D23" s="6">
        <f>-'Staff costs'!$G$8/12</f>
        <v>-4025</v>
      </c>
      <c r="E23" s="6">
        <f>-'Staff costs'!$G$8/12</f>
        <v>-4025</v>
      </c>
      <c r="F23" s="6">
        <f>-'Staff costs'!$G$8/12</f>
        <v>-4025</v>
      </c>
      <c r="G23" s="6">
        <f>-'Staff costs'!$G$8/12</f>
        <v>-4025</v>
      </c>
      <c r="H23" s="6">
        <f>-'Staff costs'!$G$8/12</f>
        <v>-4025</v>
      </c>
      <c r="I23" s="6">
        <f>-'Staff costs'!$G$8/12</f>
        <v>-4025</v>
      </c>
      <c r="J23" s="6">
        <f>-'Staff costs'!$G$8/12</f>
        <v>-4025</v>
      </c>
      <c r="K23" s="6">
        <f>-'Staff costs'!$G$8/12</f>
        <v>-4025</v>
      </c>
      <c r="L23" s="6">
        <f>-'Staff costs'!$G$8/12</f>
        <v>-4025</v>
      </c>
      <c r="M23" s="6">
        <f>-'Staff costs'!$G$8/12</f>
        <v>-4025</v>
      </c>
      <c r="N23" s="6">
        <f>-'Staff costs'!$G$8/12</f>
        <v>-4025</v>
      </c>
      <c r="O23" s="6">
        <f>-'Staff costs'!$G$8/12</f>
        <v>-4025</v>
      </c>
      <c r="P23" s="6">
        <f>SUM(D23:O23)</f>
        <v>-48300</v>
      </c>
      <c r="Q23" s="9"/>
      <c r="R23" s="9"/>
    </row>
    <row r="24" spans="1:18" x14ac:dyDescent="0.2">
      <c r="A24" s="13" t="s">
        <v>86</v>
      </c>
      <c r="D24" s="6">
        <f>-'Staff costs'!$G$10/12</f>
        <v>-625</v>
      </c>
      <c r="E24" s="6">
        <f>-'Staff costs'!$G$10/12</f>
        <v>-625</v>
      </c>
      <c r="F24" s="6">
        <f>-'Staff costs'!$G$10/12</f>
        <v>-625</v>
      </c>
      <c r="G24" s="6">
        <f>-'Staff costs'!$G$10/12</f>
        <v>-625</v>
      </c>
      <c r="H24" s="6">
        <f>-'Staff costs'!$G$10/12</f>
        <v>-625</v>
      </c>
      <c r="I24" s="6">
        <f>-'Staff costs'!$G$10/12</f>
        <v>-625</v>
      </c>
      <c r="J24" s="6">
        <f>-'Staff costs'!$G$10/12</f>
        <v>-625</v>
      </c>
      <c r="K24" s="6">
        <f>-'Staff costs'!$G$10/12</f>
        <v>-625</v>
      </c>
      <c r="L24" s="6">
        <f>-'Staff costs'!$G$10/12</f>
        <v>-625</v>
      </c>
      <c r="M24" s="6">
        <f>-'Staff costs'!$G$10/12</f>
        <v>-625</v>
      </c>
      <c r="N24" s="6">
        <f>-'Staff costs'!$G$10/12</f>
        <v>-625</v>
      </c>
      <c r="O24" s="6">
        <f>-'Staff costs'!$G$10/12</f>
        <v>-625</v>
      </c>
      <c r="P24" s="6">
        <f t="shared" ref="P24:P31" si="3">SUM(D24:O24)</f>
        <v>-7500</v>
      </c>
      <c r="Q24" s="9"/>
      <c r="R24" s="9"/>
    </row>
    <row r="25" spans="1:18" x14ac:dyDescent="0.2">
      <c r="A25" s="13" t="s">
        <v>93</v>
      </c>
      <c r="D25" s="6">
        <f>-28000/12</f>
        <v>-2333.3333333333335</v>
      </c>
      <c r="E25" s="6">
        <f t="shared" ref="E25:O25" si="4">-28000/12</f>
        <v>-2333.3333333333335</v>
      </c>
      <c r="F25" s="6">
        <f t="shared" si="4"/>
        <v>-2333.3333333333335</v>
      </c>
      <c r="G25" s="6">
        <f t="shared" si="4"/>
        <v>-2333.3333333333335</v>
      </c>
      <c r="H25" s="6">
        <f t="shared" si="4"/>
        <v>-2333.3333333333335</v>
      </c>
      <c r="I25" s="6">
        <f t="shared" si="4"/>
        <v>-2333.3333333333335</v>
      </c>
      <c r="J25" s="6">
        <f t="shared" si="4"/>
        <v>-2333.3333333333335</v>
      </c>
      <c r="K25" s="6">
        <f t="shared" si="4"/>
        <v>-2333.3333333333335</v>
      </c>
      <c r="L25" s="6">
        <f t="shared" si="4"/>
        <v>-2333.3333333333335</v>
      </c>
      <c r="M25" s="6">
        <f t="shared" si="4"/>
        <v>-2333.3333333333335</v>
      </c>
      <c r="N25" s="6">
        <f t="shared" si="4"/>
        <v>-2333.3333333333335</v>
      </c>
      <c r="O25" s="6">
        <f t="shared" si="4"/>
        <v>-2333.3333333333335</v>
      </c>
      <c r="P25" s="6">
        <f t="shared" si="3"/>
        <v>-27999.999999999996</v>
      </c>
      <c r="Q25" s="9"/>
      <c r="R25" s="9"/>
    </row>
    <row r="26" spans="1:18" x14ac:dyDescent="0.2">
      <c r="A26" s="13" t="s">
        <v>87</v>
      </c>
      <c r="B26" s="13" t="s">
        <v>108</v>
      </c>
      <c r="D26" s="6">
        <f>-1000</f>
        <v>-1000</v>
      </c>
      <c r="E26" s="6">
        <f t="shared" ref="E26:O26" si="5">-1000</f>
        <v>-1000</v>
      </c>
      <c r="F26" s="6">
        <f t="shared" si="5"/>
        <v>-1000</v>
      </c>
      <c r="G26" s="6">
        <f t="shared" si="5"/>
        <v>-1000</v>
      </c>
      <c r="H26" s="6">
        <f t="shared" si="5"/>
        <v>-1000</v>
      </c>
      <c r="I26" s="6">
        <f t="shared" si="5"/>
        <v>-1000</v>
      </c>
      <c r="J26" s="6">
        <f t="shared" si="5"/>
        <v>-1000</v>
      </c>
      <c r="K26" s="6">
        <f t="shared" si="5"/>
        <v>-1000</v>
      </c>
      <c r="L26" s="6">
        <f t="shared" si="5"/>
        <v>-1000</v>
      </c>
      <c r="M26" s="6">
        <f t="shared" si="5"/>
        <v>-1000</v>
      </c>
      <c r="N26" s="6">
        <f t="shared" si="5"/>
        <v>-1000</v>
      </c>
      <c r="O26" s="6">
        <f t="shared" si="5"/>
        <v>-1000</v>
      </c>
      <c r="P26" s="6">
        <f t="shared" si="3"/>
        <v>-12000</v>
      </c>
      <c r="Q26" s="9"/>
      <c r="R26" s="9"/>
    </row>
    <row r="27" spans="1:18" x14ac:dyDescent="0.2">
      <c r="A27" s="13" t="s">
        <v>88</v>
      </c>
      <c r="B27" s="13" t="s">
        <v>96</v>
      </c>
      <c r="C27" s="6">
        <v>12000</v>
      </c>
      <c r="D27" s="6">
        <f>-$C$27/12</f>
        <v>-1000</v>
      </c>
      <c r="E27" s="6">
        <f t="shared" ref="E27:O27" si="6">-$C$27/12</f>
        <v>-1000</v>
      </c>
      <c r="F27" s="6">
        <f t="shared" si="6"/>
        <v>-1000</v>
      </c>
      <c r="G27" s="6">
        <f t="shared" si="6"/>
        <v>-1000</v>
      </c>
      <c r="H27" s="6">
        <f t="shared" si="6"/>
        <v>-1000</v>
      </c>
      <c r="I27" s="6">
        <f t="shared" si="6"/>
        <v>-1000</v>
      </c>
      <c r="J27" s="6">
        <f t="shared" si="6"/>
        <v>-1000</v>
      </c>
      <c r="K27" s="6">
        <f t="shared" si="6"/>
        <v>-1000</v>
      </c>
      <c r="L27" s="6">
        <f t="shared" si="6"/>
        <v>-1000</v>
      </c>
      <c r="M27" s="6">
        <f t="shared" si="6"/>
        <v>-1000</v>
      </c>
      <c r="N27" s="6">
        <f t="shared" si="6"/>
        <v>-1000</v>
      </c>
      <c r="O27" s="6">
        <f t="shared" si="6"/>
        <v>-1000</v>
      </c>
      <c r="P27" s="6">
        <f t="shared" si="3"/>
        <v>-12000</v>
      </c>
      <c r="Q27" s="9"/>
      <c r="R27" s="9"/>
    </row>
    <row r="28" spans="1:18" x14ac:dyDescent="0.2">
      <c r="A28" s="13" t="s">
        <v>89</v>
      </c>
      <c r="B28" s="13" t="s">
        <v>115</v>
      </c>
      <c r="C28" s="6">
        <v>11000</v>
      </c>
      <c r="D28" s="6">
        <f>-$C$28/12</f>
        <v>-916.66666666666663</v>
      </c>
      <c r="E28" s="6">
        <f t="shared" ref="E28:O28" si="7">-$C$28/12</f>
        <v>-916.66666666666663</v>
      </c>
      <c r="F28" s="6">
        <f t="shared" si="7"/>
        <v>-916.66666666666663</v>
      </c>
      <c r="G28" s="6">
        <f t="shared" si="7"/>
        <v>-916.66666666666663</v>
      </c>
      <c r="H28" s="6">
        <f t="shared" si="7"/>
        <v>-916.66666666666663</v>
      </c>
      <c r="I28" s="6">
        <f t="shared" si="7"/>
        <v>-916.66666666666663</v>
      </c>
      <c r="J28" s="6">
        <f t="shared" si="7"/>
        <v>-916.66666666666663</v>
      </c>
      <c r="K28" s="6">
        <f t="shared" si="7"/>
        <v>-916.66666666666663</v>
      </c>
      <c r="L28" s="6">
        <f t="shared" si="7"/>
        <v>-916.66666666666663</v>
      </c>
      <c r="M28" s="6">
        <f t="shared" si="7"/>
        <v>-916.66666666666663</v>
      </c>
      <c r="N28" s="6">
        <f t="shared" si="7"/>
        <v>-916.66666666666663</v>
      </c>
      <c r="O28" s="6">
        <f t="shared" si="7"/>
        <v>-916.66666666666663</v>
      </c>
      <c r="P28" s="6">
        <f t="shared" si="3"/>
        <v>-10999.999999999998</v>
      </c>
      <c r="Q28" s="9"/>
      <c r="R28" s="9"/>
    </row>
    <row r="29" spans="1:18" x14ac:dyDescent="0.2">
      <c r="A29" s="13" t="s">
        <v>90</v>
      </c>
      <c r="B29" s="13" t="s">
        <v>109</v>
      </c>
      <c r="C29" s="6">
        <f>250*52</f>
        <v>13000</v>
      </c>
      <c r="D29" s="6">
        <f>-$C$29/12</f>
        <v>-1083.3333333333333</v>
      </c>
      <c r="E29" s="6">
        <f t="shared" ref="E29:O29" si="8">-$C$29/12</f>
        <v>-1083.3333333333333</v>
      </c>
      <c r="F29" s="6">
        <f t="shared" si="8"/>
        <v>-1083.3333333333333</v>
      </c>
      <c r="G29" s="6">
        <f t="shared" si="8"/>
        <v>-1083.3333333333333</v>
      </c>
      <c r="H29" s="6">
        <f t="shared" si="8"/>
        <v>-1083.3333333333333</v>
      </c>
      <c r="I29" s="6">
        <f t="shared" si="8"/>
        <v>-1083.3333333333333</v>
      </c>
      <c r="J29" s="6">
        <f t="shared" si="8"/>
        <v>-1083.3333333333333</v>
      </c>
      <c r="K29" s="6">
        <f t="shared" si="8"/>
        <v>-1083.3333333333333</v>
      </c>
      <c r="L29" s="6">
        <f t="shared" si="8"/>
        <v>-1083.3333333333333</v>
      </c>
      <c r="M29" s="6">
        <f t="shared" si="8"/>
        <v>-1083.3333333333333</v>
      </c>
      <c r="N29" s="6">
        <f t="shared" si="8"/>
        <v>-1083.3333333333333</v>
      </c>
      <c r="O29" s="6">
        <f t="shared" si="8"/>
        <v>-1083.3333333333333</v>
      </c>
      <c r="P29" s="6">
        <f t="shared" si="3"/>
        <v>-13000.000000000002</v>
      </c>
      <c r="Q29" s="9"/>
      <c r="R29" s="9"/>
    </row>
    <row r="30" spans="1:18" x14ac:dyDescent="0.2"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f t="shared" si="3"/>
        <v>0</v>
      </c>
      <c r="Q30" s="9"/>
      <c r="R30" s="9"/>
    </row>
    <row r="31" spans="1:18" x14ac:dyDescent="0.2"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f t="shared" si="3"/>
        <v>0</v>
      </c>
      <c r="Q31" s="9"/>
      <c r="R31" s="9"/>
    </row>
    <row r="32" spans="1:18" x14ac:dyDescent="0.2">
      <c r="D32" s="7">
        <f t="shared" ref="D32:P32" si="9">SUM(D23:D31)</f>
        <v>-10983.333333333334</v>
      </c>
      <c r="E32" s="7">
        <f t="shared" si="9"/>
        <v>-10983.333333333334</v>
      </c>
      <c r="F32" s="7">
        <f t="shared" si="9"/>
        <v>-10983.333333333334</v>
      </c>
      <c r="G32" s="7">
        <f t="shared" si="9"/>
        <v>-10983.333333333334</v>
      </c>
      <c r="H32" s="7">
        <f t="shared" si="9"/>
        <v>-10983.333333333334</v>
      </c>
      <c r="I32" s="7">
        <f t="shared" si="9"/>
        <v>-10983.333333333334</v>
      </c>
      <c r="J32" s="7">
        <f t="shared" si="9"/>
        <v>-10983.333333333334</v>
      </c>
      <c r="K32" s="7">
        <f t="shared" si="9"/>
        <v>-10983.333333333334</v>
      </c>
      <c r="L32" s="7">
        <f t="shared" si="9"/>
        <v>-10983.333333333334</v>
      </c>
      <c r="M32" s="7">
        <f t="shared" si="9"/>
        <v>-10983.333333333334</v>
      </c>
      <c r="N32" s="7">
        <f t="shared" si="9"/>
        <v>-10983.333333333334</v>
      </c>
      <c r="O32" s="7">
        <f t="shared" si="9"/>
        <v>-10983.333333333334</v>
      </c>
      <c r="P32" s="7">
        <f t="shared" si="9"/>
        <v>-131800</v>
      </c>
      <c r="Q32" s="9"/>
      <c r="R32" s="9"/>
    </row>
    <row r="33" spans="1:18" x14ac:dyDescent="0.2">
      <c r="Q33" s="9"/>
      <c r="R33" s="9"/>
    </row>
    <row r="34" spans="1:18" ht="18" x14ac:dyDescent="0.2">
      <c r="A34" s="14" t="s">
        <v>95</v>
      </c>
      <c r="Q34" s="9"/>
      <c r="R34" s="9"/>
    </row>
    <row r="35" spans="1:18" x14ac:dyDescent="0.2">
      <c r="A35" s="13" t="s">
        <v>21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-10500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f t="shared" ref="P35:P38" si="10">SUM(D35:O35)</f>
        <v>-10500</v>
      </c>
      <c r="Q35" s="9"/>
      <c r="R35" s="9"/>
    </row>
    <row r="36" spans="1:18" x14ac:dyDescent="0.2">
      <c r="A36" s="13" t="s">
        <v>91</v>
      </c>
      <c r="C36" s="6">
        <v>5000</v>
      </c>
      <c r="D36" s="6">
        <f>-$C$36/12</f>
        <v>-416.66666666666669</v>
      </c>
      <c r="E36" s="6">
        <f t="shared" ref="E36:O36" si="11">-$C$36/12</f>
        <v>-416.66666666666669</v>
      </c>
      <c r="F36" s="6">
        <f t="shared" si="11"/>
        <v>-416.66666666666669</v>
      </c>
      <c r="G36" s="6">
        <f t="shared" si="11"/>
        <v>-416.66666666666669</v>
      </c>
      <c r="H36" s="6">
        <f t="shared" si="11"/>
        <v>-416.66666666666669</v>
      </c>
      <c r="I36" s="6">
        <f t="shared" si="11"/>
        <v>-416.66666666666669</v>
      </c>
      <c r="J36" s="6">
        <f t="shared" si="11"/>
        <v>-416.66666666666669</v>
      </c>
      <c r="K36" s="6">
        <f t="shared" si="11"/>
        <v>-416.66666666666669</v>
      </c>
      <c r="L36" s="6">
        <f t="shared" si="11"/>
        <v>-416.66666666666669</v>
      </c>
      <c r="M36" s="6">
        <f t="shared" si="11"/>
        <v>-416.66666666666669</v>
      </c>
      <c r="N36" s="6">
        <f t="shared" si="11"/>
        <v>-416.66666666666669</v>
      </c>
      <c r="O36" s="6">
        <f t="shared" si="11"/>
        <v>-416.66666666666669</v>
      </c>
      <c r="P36" s="6">
        <f t="shared" si="10"/>
        <v>-5000</v>
      </c>
      <c r="Q36" s="9"/>
      <c r="R36" s="9"/>
    </row>
    <row r="37" spans="1:18" x14ac:dyDescent="0.2"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f t="shared" si="10"/>
        <v>0</v>
      </c>
      <c r="Q37" s="9"/>
      <c r="R37" s="9"/>
    </row>
    <row r="38" spans="1:18" x14ac:dyDescent="0.2"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f t="shared" si="10"/>
        <v>0</v>
      </c>
      <c r="Q38" s="9"/>
      <c r="R38" s="9"/>
    </row>
    <row r="39" spans="1:18" x14ac:dyDescent="0.2">
      <c r="D39" s="7">
        <f>SUM(D35:D38)</f>
        <v>-416.66666666666669</v>
      </c>
      <c r="E39" s="7">
        <f t="shared" ref="E39:P39" si="12">SUM(E35:E38)</f>
        <v>-416.66666666666669</v>
      </c>
      <c r="F39" s="7">
        <f t="shared" si="12"/>
        <v>-416.66666666666669</v>
      </c>
      <c r="G39" s="7">
        <f t="shared" si="12"/>
        <v>-416.66666666666669</v>
      </c>
      <c r="H39" s="7">
        <f t="shared" si="12"/>
        <v>-416.66666666666669</v>
      </c>
      <c r="I39" s="7">
        <f t="shared" si="12"/>
        <v>-10916.666666666666</v>
      </c>
      <c r="J39" s="7">
        <f t="shared" si="12"/>
        <v>-416.66666666666669</v>
      </c>
      <c r="K39" s="7">
        <f t="shared" si="12"/>
        <v>-416.66666666666669</v>
      </c>
      <c r="L39" s="7">
        <f t="shared" si="12"/>
        <v>-416.66666666666669</v>
      </c>
      <c r="M39" s="7">
        <f t="shared" si="12"/>
        <v>-416.66666666666669</v>
      </c>
      <c r="N39" s="7">
        <f t="shared" si="12"/>
        <v>-416.66666666666669</v>
      </c>
      <c r="O39" s="7">
        <f t="shared" si="12"/>
        <v>-416.66666666666669</v>
      </c>
      <c r="P39" s="7">
        <f t="shared" si="12"/>
        <v>-15500</v>
      </c>
      <c r="Q39" s="9"/>
      <c r="R39" s="9"/>
    </row>
    <row r="40" spans="1:18" x14ac:dyDescent="0.2">
      <c r="Q40" s="9"/>
      <c r="R40" s="9"/>
    </row>
    <row r="41" spans="1:18" ht="18" x14ac:dyDescent="0.2">
      <c r="A41" s="14" t="s">
        <v>103</v>
      </c>
      <c r="Q41" s="9"/>
      <c r="R41" s="9"/>
    </row>
    <row r="42" spans="1:18" x14ac:dyDescent="0.2">
      <c r="A42" s="13" t="s">
        <v>25</v>
      </c>
      <c r="B42" s="13" t="s">
        <v>110</v>
      </c>
      <c r="C42" s="6">
        <f>100*12</f>
        <v>1200</v>
      </c>
      <c r="D42" s="6">
        <f>-$C$42/12</f>
        <v>-100</v>
      </c>
      <c r="E42" s="6">
        <f t="shared" ref="E42:O42" si="13">-$C$42/12</f>
        <v>-100</v>
      </c>
      <c r="F42" s="6">
        <f t="shared" si="13"/>
        <v>-100</v>
      </c>
      <c r="G42" s="6">
        <f t="shared" si="13"/>
        <v>-100</v>
      </c>
      <c r="H42" s="6">
        <f t="shared" si="13"/>
        <v>-100</v>
      </c>
      <c r="I42" s="6">
        <f t="shared" si="13"/>
        <v>-100</v>
      </c>
      <c r="J42" s="6">
        <f t="shared" si="13"/>
        <v>-100</v>
      </c>
      <c r="K42" s="6">
        <f t="shared" si="13"/>
        <v>-100</v>
      </c>
      <c r="L42" s="6">
        <f t="shared" si="13"/>
        <v>-100</v>
      </c>
      <c r="M42" s="6">
        <f t="shared" si="13"/>
        <v>-100</v>
      </c>
      <c r="N42" s="6">
        <f t="shared" si="13"/>
        <v>-100</v>
      </c>
      <c r="O42" s="6">
        <f t="shared" si="13"/>
        <v>-100</v>
      </c>
      <c r="P42" s="6">
        <f t="shared" ref="P42:P44" si="14">SUM(D42:O42)</f>
        <v>-1200</v>
      </c>
      <c r="Q42" s="9"/>
      <c r="R42" s="9"/>
    </row>
    <row r="43" spans="1:18" x14ac:dyDescent="0.2">
      <c r="A43" s="13" t="s">
        <v>26</v>
      </c>
      <c r="C43" s="6">
        <v>4000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f>-C43</f>
        <v>-4000</v>
      </c>
      <c r="O43" s="6">
        <v>0</v>
      </c>
      <c r="P43" s="6">
        <f t="shared" si="14"/>
        <v>-4000</v>
      </c>
      <c r="Q43" s="9"/>
      <c r="R43" s="9"/>
    </row>
    <row r="44" spans="1:18" x14ac:dyDescent="0.2"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f t="shared" si="14"/>
        <v>0</v>
      </c>
      <c r="Q44" s="9"/>
      <c r="R44" s="9"/>
    </row>
    <row r="45" spans="1:18" x14ac:dyDescent="0.2">
      <c r="D45" s="7">
        <f>SUM(D42:D44)</f>
        <v>-100</v>
      </c>
      <c r="E45" s="7">
        <f t="shared" ref="E45:P45" si="15">SUM(E42:E44)</f>
        <v>-100</v>
      </c>
      <c r="F45" s="7">
        <f t="shared" si="15"/>
        <v>-100</v>
      </c>
      <c r="G45" s="7">
        <f t="shared" si="15"/>
        <v>-100</v>
      </c>
      <c r="H45" s="7">
        <f t="shared" si="15"/>
        <v>-100</v>
      </c>
      <c r="I45" s="7">
        <f t="shared" si="15"/>
        <v>-100</v>
      </c>
      <c r="J45" s="7">
        <f t="shared" si="15"/>
        <v>-100</v>
      </c>
      <c r="K45" s="7">
        <f t="shared" si="15"/>
        <v>-100</v>
      </c>
      <c r="L45" s="7">
        <f t="shared" si="15"/>
        <v>-100</v>
      </c>
      <c r="M45" s="7">
        <f t="shared" si="15"/>
        <v>-100</v>
      </c>
      <c r="N45" s="7">
        <f t="shared" si="15"/>
        <v>-4100</v>
      </c>
      <c r="O45" s="7">
        <f t="shared" si="15"/>
        <v>-100</v>
      </c>
      <c r="P45" s="7">
        <f t="shared" si="15"/>
        <v>-5200</v>
      </c>
      <c r="Q45" s="9"/>
      <c r="R45" s="9"/>
    </row>
    <row r="46" spans="1:18" x14ac:dyDescent="0.2">
      <c r="Q46" s="9"/>
      <c r="R46" s="9"/>
    </row>
    <row r="47" spans="1:18" ht="19" thickBot="1" x14ac:dyDescent="0.25">
      <c r="A47" s="14" t="s">
        <v>104</v>
      </c>
      <c r="D47" s="8">
        <f>+D45+D39+D32</f>
        <v>-11500</v>
      </c>
      <c r="E47" s="8">
        <f t="shared" ref="E47:P47" si="16">+E45+E39+E32</f>
        <v>-11500</v>
      </c>
      <c r="F47" s="8">
        <f t="shared" si="16"/>
        <v>-11500</v>
      </c>
      <c r="G47" s="8">
        <f t="shared" si="16"/>
        <v>-11500</v>
      </c>
      <c r="H47" s="8">
        <f t="shared" si="16"/>
        <v>-11500</v>
      </c>
      <c r="I47" s="8">
        <f t="shared" si="16"/>
        <v>-22000</v>
      </c>
      <c r="J47" s="8">
        <f t="shared" si="16"/>
        <v>-11500</v>
      </c>
      <c r="K47" s="8">
        <f t="shared" si="16"/>
        <v>-11500</v>
      </c>
      <c r="L47" s="8">
        <f t="shared" si="16"/>
        <v>-11500</v>
      </c>
      <c r="M47" s="8">
        <f t="shared" si="16"/>
        <v>-11500</v>
      </c>
      <c r="N47" s="8">
        <f t="shared" si="16"/>
        <v>-15500</v>
      </c>
      <c r="O47" s="8">
        <f t="shared" si="16"/>
        <v>-11500</v>
      </c>
      <c r="P47" s="8">
        <f t="shared" si="16"/>
        <v>-152500</v>
      </c>
      <c r="Q47" s="9"/>
      <c r="R47" s="9"/>
    </row>
    <row r="48" spans="1:18" ht="17" thickTop="1" x14ac:dyDescent="0.2">
      <c r="Q48" s="9"/>
      <c r="R48" s="9"/>
    </row>
    <row r="49" spans="1:18" ht="18" x14ac:dyDescent="0.2">
      <c r="A49" s="14" t="s">
        <v>29</v>
      </c>
      <c r="D49" s="6">
        <f t="shared" ref="D49:P49" si="17">+D20+D47</f>
        <v>2099.8333333333339</v>
      </c>
      <c r="E49" s="6">
        <f t="shared" si="17"/>
        <v>2099.8333333333339</v>
      </c>
      <c r="F49" s="6">
        <f t="shared" si="17"/>
        <v>2099.8333333333339</v>
      </c>
      <c r="G49" s="6">
        <f t="shared" si="17"/>
        <v>2099.8333333333339</v>
      </c>
      <c r="H49" s="6">
        <f t="shared" si="17"/>
        <v>2099.8333333333339</v>
      </c>
      <c r="I49" s="6">
        <f t="shared" si="17"/>
        <v>-8400.1666666666661</v>
      </c>
      <c r="J49" s="6">
        <f t="shared" si="17"/>
        <v>-5807.6666666666661</v>
      </c>
      <c r="K49" s="6">
        <f t="shared" si="17"/>
        <v>-5807.6666666666661</v>
      </c>
      <c r="L49" s="6">
        <f t="shared" si="17"/>
        <v>-5807.6666666666661</v>
      </c>
      <c r="M49" s="6">
        <f t="shared" si="17"/>
        <v>-5807.6666666666661</v>
      </c>
      <c r="N49" s="6">
        <f t="shared" si="17"/>
        <v>-1900.1666666666661</v>
      </c>
      <c r="O49" s="6">
        <f t="shared" si="17"/>
        <v>2099.8333333333339</v>
      </c>
      <c r="P49" s="6">
        <f t="shared" si="17"/>
        <v>-20932</v>
      </c>
      <c r="Q49" s="9"/>
      <c r="R49" s="9"/>
    </row>
    <row r="50" spans="1:18" ht="18" x14ac:dyDescent="0.2">
      <c r="A50" s="14" t="s">
        <v>30</v>
      </c>
      <c r="D50" s="6">
        <f>+D49</f>
        <v>2099.8333333333339</v>
      </c>
      <c r="E50" s="6">
        <f>+D50+E49</f>
        <v>4199.6666666666679</v>
      </c>
      <c r="F50" s="6">
        <f t="shared" ref="F50:O50" si="18">+E50+F49</f>
        <v>6299.5000000000018</v>
      </c>
      <c r="G50" s="6">
        <f t="shared" si="18"/>
        <v>8399.3333333333358</v>
      </c>
      <c r="H50" s="6">
        <f t="shared" si="18"/>
        <v>10499.16666666667</v>
      </c>
      <c r="I50" s="6">
        <f t="shared" si="18"/>
        <v>2099.0000000000036</v>
      </c>
      <c r="J50" s="6">
        <f t="shared" si="18"/>
        <v>-3708.6666666666624</v>
      </c>
      <c r="K50" s="6">
        <f t="shared" si="18"/>
        <v>-9516.3333333333285</v>
      </c>
      <c r="L50" s="6">
        <f t="shared" si="18"/>
        <v>-15323.999999999995</v>
      </c>
      <c r="M50" s="6">
        <f t="shared" si="18"/>
        <v>-21131.666666666661</v>
      </c>
      <c r="N50" s="6">
        <f t="shared" si="18"/>
        <v>-23031.833333333328</v>
      </c>
      <c r="O50" s="6">
        <f t="shared" si="18"/>
        <v>-20931.999999999993</v>
      </c>
      <c r="Q50" s="9"/>
      <c r="R50" s="9"/>
    </row>
    <row r="51" spans="1:18" x14ac:dyDescent="0.2">
      <c r="Q51" s="9"/>
      <c r="R51" s="9"/>
    </row>
    <row r="52" spans="1:18" x14ac:dyDescent="0.2">
      <c r="N52" s="10"/>
      <c r="O52" s="9"/>
      <c r="P52" s="9"/>
      <c r="Q52" s="9"/>
      <c r="R52" s="9"/>
    </row>
    <row r="53" spans="1:18" x14ac:dyDescent="0.2">
      <c r="N53" s="11"/>
      <c r="O53" s="9"/>
      <c r="P53" s="9"/>
      <c r="Q53" s="9"/>
    </row>
    <row r="54" spans="1:18" x14ac:dyDescent="0.2">
      <c r="N54" s="9"/>
      <c r="O54" s="9"/>
      <c r="P54" s="9"/>
      <c r="Q54" s="9"/>
    </row>
    <row r="55" spans="1:18" x14ac:dyDescent="0.2">
      <c r="N55" s="9"/>
      <c r="O55" s="9"/>
      <c r="P55" s="9"/>
      <c r="Q55" s="9"/>
    </row>
    <row r="56" spans="1:18" x14ac:dyDescent="0.2">
      <c r="N56" s="9"/>
      <c r="O56" s="9"/>
      <c r="P56" s="9"/>
      <c r="Q56" s="9"/>
    </row>
    <row r="57" spans="1:18" x14ac:dyDescent="0.2">
      <c r="N57" s="9"/>
      <c r="O57" s="9"/>
      <c r="P57" s="9"/>
      <c r="Q57" s="9"/>
    </row>
    <row r="58" spans="1:18" x14ac:dyDescent="0.2">
      <c r="N58" s="9"/>
      <c r="O58" s="9"/>
      <c r="P58" s="12"/>
      <c r="Q58" s="9"/>
    </row>
    <row r="59" spans="1:18" x14ac:dyDescent="0.2">
      <c r="N59" s="9"/>
      <c r="O59" s="9"/>
      <c r="P59" s="9"/>
      <c r="Q59" s="9"/>
    </row>
  </sheetData>
  <phoneticPr fontId="8" type="noConversion"/>
  <printOptions gridLines="1"/>
  <pageMargins left="0.75000000000000011" right="0.75000000000000011" top="1" bottom="1" header="0.5" footer="0.5"/>
  <pageSetup paperSize="9" scale="53" orientation="landscape" horizontalDpi="4294967292" verticalDpi="4294967292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59"/>
  <sheetViews>
    <sheetView topLeftCell="A11" workbookViewId="0">
      <selection activeCell="B29" sqref="B29"/>
    </sheetView>
  </sheetViews>
  <sheetFormatPr baseColWidth="10" defaultRowHeight="16" x14ac:dyDescent="0.2"/>
  <cols>
    <col min="1" max="1" width="42" style="13" bestFit="1" customWidth="1"/>
    <col min="2" max="2" width="22" style="13" bestFit="1" customWidth="1"/>
    <col min="3" max="3" width="7.6640625" style="6" customWidth="1"/>
    <col min="4" max="16384" width="10.83203125" style="6"/>
  </cols>
  <sheetData>
    <row r="1" spans="1:16" ht="18" x14ac:dyDescent="0.2">
      <c r="A1" s="14" t="s">
        <v>0</v>
      </c>
    </row>
    <row r="2" spans="1:16" ht="18" x14ac:dyDescent="0.2">
      <c r="A2" s="14" t="s">
        <v>1</v>
      </c>
      <c r="D2" s="13" t="s">
        <v>97</v>
      </c>
    </row>
    <row r="3" spans="1:16" ht="18" x14ac:dyDescent="0.2">
      <c r="A3" s="14" t="s">
        <v>98</v>
      </c>
    </row>
    <row r="5" spans="1:16" x14ac:dyDescent="0.2">
      <c r="D5" s="15" t="s">
        <v>69</v>
      </c>
      <c r="E5" s="15" t="s">
        <v>70</v>
      </c>
      <c r="F5" s="15" t="s">
        <v>71</v>
      </c>
      <c r="G5" s="15" t="s">
        <v>72</v>
      </c>
      <c r="H5" s="15" t="s">
        <v>73</v>
      </c>
      <c r="I5" s="15" t="s">
        <v>74</v>
      </c>
      <c r="J5" s="15" t="s">
        <v>75</v>
      </c>
      <c r="K5" s="15" t="s">
        <v>76</v>
      </c>
      <c r="L5" s="15" t="s">
        <v>77</v>
      </c>
      <c r="M5" s="15" t="s">
        <v>78</v>
      </c>
      <c r="N5" s="15" t="s">
        <v>79</v>
      </c>
      <c r="O5" s="15" t="s">
        <v>80</v>
      </c>
      <c r="P5" s="15" t="s">
        <v>2</v>
      </c>
    </row>
    <row r="7" spans="1:16" ht="18" x14ac:dyDescent="0.2">
      <c r="A7" s="14" t="s">
        <v>102</v>
      </c>
    </row>
    <row r="8" spans="1:16" x14ac:dyDescent="0.2">
      <c r="A8" s="13" t="s">
        <v>3</v>
      </c>
      <c r="B8" s="13" t="s">
        <v>92</v>
      </c>
      <c r="D8" s="6">
        <f>28000/12</f>
        <v>2333.3333333333335</v>
      </c>
      <c r="E8" s="6">
        <f t="shared" ref="E8:O8" si="0">28000/12</f>
        <v>2333.3333333333335</v>
      </c>
      <c r="F8" s="6">
        <f t="shared" si="0"/>
        <v>2333.3333333333335</v>
      </c>
      <c r="G8" s="6">
        <f t="shared" si="0"/>
        <v>2333.3333333333335</v>
      </c>
      <c r="H8" s="6">
        <f t="shared" si="0"/>
        <v>2333.3333333333335</v>
      </c>
      <c r="I8" s="6">
        <f t="shared" si="0"/>
        <v>2333.3333333333335</v>
      </c>
      <c r="J8" s="6">
        <f t="shared" si="0"/>
        <v>2333.3333333333335</v>
      </c>
      <c r="K8" s="6">
        <f t="shared" si="0"/>
        <v>2333.3333333333335</v>
      </c>
      <c r="L8" s="6">
        <f t="shared" si="0"/>
        <v>2333.3333333333335</v>
      </c>
      <c r="M8" s="6">
        <f t="shared" si="0"/>
        <v>2333.3333333333335</v>
      </c>
      <c r="N8" s="6">
        <f t="shared" si="0"/>
        <v>2333.3333333333335</v>
      </c>
      <c r="O8" s="6">
        <f t="shared" si="0"/>
        <v>2333.3333333333335</v>
      </c>
      <c r="P8" s="6">
        <f>SUM(D8:O8)</f>
        <v>27999.999999999996</v>
      </c>
    </row>
    <row r="9" spans="1:16" x14ac:dyDescent="0.2">
      <c r="A9" s="13" t="s">
        <v>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ref="P9:P19" si="1">SUM(D9:O9)</f>
        <v>0</v>
      </c>
    </row>
    <row r="10" spans="1:16" x14ac:dyDescent="0.2">
      <c r="A10" s="13" t="s">
        <v>5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f t="shared" si="1"/>
        <v>0</v>
      </c>
    </row>
    <row r="11" spans="1:16" x14ac:dyDescent="0.2">
      <c r="A11" s="13" t="s">
        <v>81</v>
      </c>
      <c r="B11" s="13" t="s">
        <v>107</v>
      </c>
      <c r="D11" s="6">
        <f>'Accommodation income ex Low Sq'!$C$11</f>
        <v>1359</v>
      </c>
      <c r="E11" s="6">
        <f>'Accommodation income ex Low Sq'!$C$11</f>
        <v>1359</v>
      </c>
      <c r="F11" s="6">
        <f>'Accommodation income ex Low Sq'!$C$11</f>
        <v>1359</v>
      </c>
      <c r="G11" s="6">
        <f>'Accommodation income ex Low Sq'!$C$11</f>
        <v>1359</v>
      </c>
      <c r="H11" s="6">
        <f>'Accommodation income ex Low Sq'!$C$11</f>
        <v>1359</v>
      </c>
      <c r="I11" s="6">
        <f>'Accommodation income ex Low Sq'!$C$11</f>
        <v>1359</v>
      </c>
      <c r="J11" s="6">
        <f>'Accommodation income ex Low Sq'!$C$11</f>
        <v>1359</v>
      </c>
      <c r="K11" s="6">
        <f>'Accommodation income ex Low Sq'!$C$11</f>
        <v>1359</v>
      </c>
      <c r="L11" s="6">
        <f>'Accommodation income ex Low Sq'!$C$11</f>
        <v>1359</v>
      </c>
      <c r="M11" s="6">
        <f>'Accommodation income ex Low Sq'!$C$11</f>
        <v>1359</v>
      </c>
      <c r="N11" s="6">
        <f>'Accommodation income ex Low Sq'!$C$11</f>
        <v>1359</v>
      </c>
      <c r="O11" s="6">
        <f>'Accommodation income ex Low Sq'!$C$11</f>
        <v>1359</v>
      </c>
      <c r="P11" s="6">
        <f t="shared" si="1"/>
        <v>16308</v>
      </c>
    </row>
    <row r="12" spans="1:16" x14ac:dyDescent="0.2">
      <c r="A12" s="13" t="s">
        <v>82</v>
      </c>
      <c r="B12" s="13" t="s">
        <v>52</v>
      </c>
      <c r="D12" s="6">
        <f>'Lower Square'!B25</f>
        <v>0</v>
      </c>
      <c r="E12" s="6">
        <f>'Lower Square'!C25</f>
        <v>0</v>
      </c>
      <c r="F12" s="6">
        <f>'Lower Square'!D25</f>
        <v>0</v>
      </c>
      <c r="G12" s="6">
        <f>'Lower Square'!E25</f>
        <v>0</v>
      </c>
      <c r="H12" s="6">
        <f>'Lower Square'!F25</f>
        <v>700</v>
      </c>
      <c r="I12" s="6">
        <f>'Lower Square'!G25</f>
        <v>700</v>
      </c>
      <c r="J12" s="6">
        <f>'Lower Square'!H25</f>
        <v>1000</v>
      </c>
      <c r="K12" s="6">
        <f>'Lower Square'!I25</f>
        <v>1400</v>
      </c>
      <c r="L12" s="6">
        <f>'Lower Square'!J25</f>
        <v>1700</v>
      </c>
      <c r="M12" s="6">
        <f>'Lower Square'!K25</f>
        <v>2000</v>
      </c>
      <c r="N12" s="6">
        <f>'Lower Square'!L25</f>
        <v>2000</v>
      </c>
      <c r="O12" s="6">
        <f>'Lower Square'!M25</f>
        <v>2000</v>
      </c>
      <c r="P12" s="6">
        <f t="shared" si="1"/>
        <v>11500</v>
      </c>
    </row>
    <row r="13" spans="1:16" x14ac:dyDescent="0.2">
      <c r="A13" s="13" t="s">
        <v>83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f t="shared" si="1"/>
        <v>0</v>
      </c>
    </row>
    <row r="14" spans="1:16" x14ac:dyDescent="0.2">
      <c r="A14" s="13" t="s">
        <v>48</v>
      </c>
      <c r="D14" s="6">
        <f>'Accommodation income ex Low Sq'!$C$16*4.33</f>
        <v>977</v>
      </c>
      <c r="E14" s="6">
        <f>'Accommodation income ex Low Sq'!$C$16*4.33</f>
        <v>977</v>
      </c>
      <c r="F14" s="6">
        <f>'Accommodation income ex Low Sq'!$C$16*4.33</f>
        <v>977</v>
      </c>
      <c r="G14" s="6">
        <f>'Accommodation income ex Low Sq'!$C$16*4.33</f>
        <v>977</v>
      </c>
      <c r="H14" s="6">
        <f>'Accommodation income ex Low Sq'!$C$16*4.33</f>
        <v>977</v>
      </c>
      <c r="I14" s="6">
        <f>'Accommodation income ex Low Sq'!$C$16*4.33</f>
        <v>977</v>
      </c>
      <c r="J14" s="6">
        <v>0</v>
      </c>
      <c r="K14" s="6">
        <v>0</v>
      </c>
      <c r="L14" s="6">
        <v>0</v>
      </c>
      <c r="M14" s="6">
        <v>0</v>
      </c>
      <c r="N14" s="6">
        <f>'Accommodation income ex Low Sq'!$C$16*4.33</f>
        <v>977</v>
      </c>
      <c r="O14" s="6">
        <f>'Accommodation income ex Low Sq'!$C$16*4.33</f>
        <v>977</v>
      </c>
      <c r="P14" s="6">
        <f t="shared" si="1"/>
        <v>7816</v>
      </c>
    </row>
    <row r="15" spans="1:16" x14ac:dyDescent="0.2">
      <c r="A15" s="13" t="s">
        <v>49</v>
      </c>
      <c r="D15" s="6">
        <f>'Accommodation income ex Low Sq'!$C$17*4.33</f>
        <v>1082.5</v>
      </c>
      <c r="E15" s="6">
        <f>'Accommodation income ex Low Sq'!$C$17*4.33</f>
        <v>1082.5</v>
      </c>
      <c r="F15" s="6">
        <f>'Accommodation income ex Low Sq'!$C$17*4.33</f>
        <v>1082.5</v>
      </c>
      <c r="G15" s="6">
        <f>'Accommodation income ex Low Sq'!$C$17*4.33</f>
        <v>1082.5</v>
      </c>
      <c r="H15" s="6">
        <f>'Accommodation income ex Low Sq'!$C$17*4.33</f>
        <v>1082.5</v>
      </c>
      <c r="I15" s="6">
        <f>'Accommodation income ex Low Sq'!$C$17*4.33</f>
        <v>1082.5</v>
      </c>
      <c r="J15" s="6">
        <v>0</v>
      </c>
      <c r="K15" s="6">
        <v>0</v>
      </c>
      <c r="L15" s="6">
        <v>0</v>
      </c>
      <c r="M15" s="6">
        <v>0</v>
      </c>
      <c r="N15" s="6">
        <f>'Accommodation income ex Low Sq'!$C$17*4.33</f>
        <v>1082.5</v>
      </c>
      <c r="O15" s="6">
        <f>'Accommodation income ex Low Sq'!$C$17*4.33</f>
        <v>1082.5</v>
      </c>
      <c r="P15" s="6">
        <f t="shared" si="1"/>
        <v>8660</v>
      </c>
    </row>
    <row r="16" spans="1:16" x14ac:dyDescent="0.2">
      <c r="A16" s="13" t="s">
        <v>51</v>
      </c>
      <c r="D16" s="6">
        <f>'Accommodation income ex Low Sq'!$C$18*4.33</f>
        <v>5848</v>
      </c>
      <c r="E16" s="6">
        <f>'Accommodation income ex Low Sq'!$C$18*4.33</f>
        <v>5848</v>
      </c>
      <c r="F16" s="6">
        <f>'Accommodation income ex Low Sq'!$C$18*4.33</f>
        <v>5848</v>
      </c>
      <c r="G16" s="6">
        <f>'Accommodation income ex Low Sq'!$C$18*4.33</f>
        <v>5848</v>
      </c>
      <c r="H16" s="6">
        <f>'Accommodation income ex Low Sq'!$C$18*4.33</f>
        <v>5848</v>
      </c>
      <c r="I16" s="6">
        <f>'Accommodation income ex Low Sq'!$C$18*4.33</f>
        <v>5848</v>
      </c>
      <c r="J16" s="6">
        <v>0</v>
      </c>
      <c r="K16" s="6">
        <v>0</v>
      </c>
      <c r="L16" s="6">
        <v>0</v>
      </c>
      <c r="M16" s="6">
        <v>0</v>
      </c>
      <c r="N16" s="6">
        <f>'Accommodation income ex Low Sq'!$C$18*4.33</f>
        <v>5848</v>
      </c>
      <c r="O16" s="6">
        <f>'Accommodation income ex Low Sq'!$C$18*4.33</f>
        <v>5848</v>
      </c>
      <c r="P16" s="6">
        <f t="shared" si="1"/>
        <v>46784</v>
      </c>
    </row>
    <row r="17" spans="1:18" x14ac:dyDescent="0.2">
      <c r="A17" s="13" t="s">
        <v>32</v>
      </c>
      <c r="D17" s="6">
        <v>2000</v>
      </c>
      <c r="E17" s="6">
        <v>2000</v>
      </c>
      <c r="F17" s="6">
        <v>2000</v>
      </c>
      <c r="G17" s="6">
        <v>2000</v>
      </c>
      <c r="H17" s="6">
        <v>2000</v>
      </c>
      <c r="I17" s="6">
        <v>2000</v>
      </c>
      <c r="J17" s="6">
        <v>2000</v>
      </c>
      <c r="K17" s="6">
        <v>2000</v>
      </c>
      <c r="L17" s="6">
        <v>2000</v>
      </c>
      <c r="M17" s="6">
        <v>2000</v>
      </c>
      <c r="N17" s="6">
        <v>2000</v>
      </c>
      <c r="O17" s="6">
        <v>2000</v>
      </c>
      <c r="P17" s="6">
        <f t="shared" si="1"/>
        <v>24000</v>
      </c>
    </row>
    <row r="18" spans="1:18" x14ac:dyDescent="0.2"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f t="shared" si="1"/>
        <v>0</v>
      </c>
      <c r="Q18" s="9"/>
      <c r="R18" s="9"/>
    </row>
    <row r="19" spans="1:18" x14ac:dyDescent="0.2"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 t="shared" si="1"/>
        <v>0</v>
      </c>
      <c r="Q19" s="9"/>
      <c r="R19" s="9"/>
    </row>
    <row r="20" spans="1:18" ht="17" thickBot="1" x14ac:dyDescent="0.25">
      <c r="D20" s="8">
        <f t="shared" ref="D20:P20" si="2">SUM(D8:D19)</f>
        <v>13599.833333333334</v>
      </c>
      <c r="E20" s="8">
        <f t="shared" si="2"/>
        <v>13599.833333333334</v>
      </c>
      <c r="F20" s="8">
        <f t="shared" si="2"/>
        <v>13599.833333333334</v>
      </c>
      <c r="G20" s="8">
        <f t="shared" si="2"/>
        <v>13599.833333333334</v>
      </c>
      <c r="H20" s="8">
        <f t="shared" si="2"/>
        <v>14299.833333333334</v>
      </c>
      <c r="I20" s="8">
        <f t="shared" si="2"/>
        <v>14299.833333333334</v>
      </c>
      <c r="J20" s="8">
        <f t="shared" si="2"/>
        <v>6692.3333333333339</v>
      </c>
      <c r="K20" s="8">
        <f t="shared" si="2"/>
        <v>7092.3333333333339</v>
      </c>
      <c r="L20" s="8">
        <f t="shared" si="2"/>
        <v>7392.3333333333339</v>
      </c>
      <c r="M20" s="8">
        <f t="shared" si="2"/>
        <v>7692.3333333333339</v>
      </c>
      <c r="N20" s="8">
        <f t="shared" si="2"/>
        <v>15599.833333333334</v>
      </c>
      <c r="O20" s="8">
        <f t="shared" si="2"/>
        <v>15599.833333333334</v>
      </c>
      <c r="P20" s="8">
        <f t="shared" si="2"/>
        <v>143068</v>
      </c>
      <c r="Q20" s="9"/>
      <c r="R20" s="9"/>
    </row>
    <row r="21" spans="1:18" ht="17" thickTop="1" x14ac:dyDescent="0.2">
      <c r="A21" s="6"/>
      <c r="Q21" s="9"/>
      <c r="R21" s="9"/>
    </row>
    <row r="22" spans="1:18" ht="18" x14ac:dyDescent="0.2">
      <c r="A22" s="14" t="s">
        <v>94</v>
      </c>
      <c r="Q22" s="9"/>
      <c r="R22" s="9"/>
    </row>
    <row r="23" spans="1:18" x14ac:dyDescent="0.2">
      <c r="A23" s="13" t="s">
        <v>85</v>
      </c>
      <c r="D23" s="6">
        <f>-'Staff costs'!$G$8/12</f>
        <v>-4025</v>
      </c>
      <c r="E23" s="6">
        <f>-'Staff costs'!$G$8/12</f>
        <v>-4025</v>
      </c>
      <c r="F23" s="6">
        <f>-'Staff costs'!$G$8/12</f>
        <v>-4025</v>
      </c>
      <c r="G23" s="6">
        <f>-'Staff costs'!$G$8/12</f>
        <v>-4025</v>
      </c>
      <c r="H23" s="6">
        <f>-'Staff costs'!$G$8/12</f>
        <v>-4025</v>
      </c>
      <c r="I23" s="6">
        <f>-'Staff costs'!$G$8/12</f>
        <v>-4025</v>
      </c>
      <c r="J23" s="6">
        <f>-'Staff costs'!$G$8/12</f>
        <v>-4025</v>
      </c>
      <c r="K23" s="6">
        <f>-'Staff costs'!$G$8/12</f>
        <v>-4025</v>
      </c>
      <c r="L23" s="6">
        <f>-'Staff costs'!$G$8/12</f>
        <v>-4025</v>
      </c>
      <c r="M23" s="6">
        <f>-'Staff costs'!$G$8/12</f>
        <v>-4025</v>
      </c>
      <c r="N23" s="6">
        <f>-'Staff costs'!$G$8/12</f>
        <v>-4025</v>
      </c>
      <c r="O23" s="6">
        <f>-'Staff costs'!$G$8/12</f>
        <v>-4025</v>
      </c>
      <c r="P23" s="6">
        <f>SUM(D23:O23)</f>
        <v>-48300</v>
      </c>
      <c r="Q23" s="9"/>
      <c r="R23" s="9"/>
    </row>
    <row r="24" spans="1:18" x14ac:dyDescent="0.2">
      <c r="A24" s="13" t="s">
        <v>86</v>
      </c>
      <c r="D24" s="6">
        <f>-'Staff costs'!$G$10/12</f>
        <v>-625</v>
      </c>
      <c r="E24" s="6">
        <f>-'Staff costs'!$G$10/12</f>
        <v>-625</v>
      </c>
      <c r="F24" s="6">
        <f>-'Staff costs'!$G$10/12</f>
        <v>-625</v>
      </c>
      <c r="G24" s="6">
        <f>-'Staff costs'!$G$10/12</f>
        <v>-625</v>
      </c>
      <c r="H24" s="6">
        <f>-'Staff costs'!$G$10/12</f>
        <v>-625</v>
      </c>
      <c r="I24" s="6">
        <f>-'Staff costs'!$G$10/12</f>
        <v>-625</v>
      </c>
      <c r="J24" s="6">
        <f>-'Staff costs'!$G$10/12</f>
        <v>-625</v>
      </c>
      <c r="K24" s="6">
        <f>-'Staff costs'!$G$10/12</f>
        <v>-625</v>
      </c>
      <c r="L24" s="6">
        <f>-'Staff costs'!$G$10/12</f>
        <v>-625</v>
      </c>
      <c r="M24" s="6">
        <f>-'Staff costs'!$G$10/12</f>
        <v>-625</v>
      </c>
      <c r="N24" s="6">
        <f>-'Staff costs'!$G$10/12</f>
        <v>-625</v>
      </c>
      <c r="O24" s="6">
        <f>-'Staff costs'!$G$10/12</f>
        <v>-625</v>
      </c>
      <c r="P24" s="6">
        <f t="shared" ref="P24:P31" si="3">SUM(D24:O24)</f>
        <v>-7500</v>
      </c>
      <c r="Q24" s="9"/>
      <c r="R24" s="9"/>
    </row>
    <row r="25" spans="1:18" x14ac:dyDescent="0.2">
      <c r="A25" s="13" t="s">
        <v>93</v>
      </c>
      <c r="D25" s="6">
        <f>-28000/12</f>
        <v>-2333.3333333333335</v>
      </c>
      <c r="E25" s="6">
        <f t="shared" ref="E25:O25" si="4">-28000/12</f>
        <v>-2333.3333333333335</v>
      </c>
      <c r="F25" s="6">
        <f t="shared" si="4"/>
        <v>-2333.3333333333335</v>
      </c>
      <c r="G25" s="6">
        <f t="shared" si="4"/>
        <v>-2333.3333333333335</v>
      </c>
      <c r="H25" s="6">
        <f t="shared" si="4"/>
        <v>-2333.3333333333335</v>
      </c>
      <c r="I25" s="6">
        <f t="shared" si="4"/>
        <v>-2333.3333333333335</v>
      </c>
      <c r="J25" s="6">
        <f t="shared" si="4"/>
        <v>-2333.3333333333335</v>
      </c>
      <c r="K25" s="6">
        <f t="shared" si="4"/>
        <v>-2333.3333333333335</v>
      </c>
      <c r="L25" s="6">
        <f t="shared" si="4"/>
        <v>-2333.3333333333335</v>
      </c>
      <c r="M25" s="6">
        <f t="shared" si="4"/>
        <v>-2333.3333333333335</v>
      </c>
      <c r="N25" s="6">
        <f t="shared" si="4"/>
        <v>-2333.3333333333335</v>
      </c>
      <c r="O25" s="6">
        <f t="shared" si="4"/>
        <v>-2333.3333333333335</v>
      </c>
      <c r="P25" s="6">
        <f t="shared" si="3"/>
        <v>-27999.999999999996</v>
      </c>
      <c r="Q25" s="9"/>
      <c r="R25" s="9"/>
    </row>
    <row r="26" spans="1:18" x14ac:dyDescent="0.2">
      <c r="A26" s="13" t="s">
        <v>87</v>
      </c>
      <c r="B26" s="13" t="s">
        <v>108</v>
      </c>
      <c r="D26" s="6">
        <f>-1000</f>
        <v>-1000</v>
      </c>
      <c r="E26" s="6">
        <f t="shared" ref="E26:O26" si="5">-1000</f>
        <v>-1000</v>
      </c>
      <c r="F26" s="6">
        <f t="shared" si="5"/>
        <v>-1000</v>
      </c>
      <c r="G26" s="6">
        <f t="shared" si="5"/>
        <v>-1000</v>
      </c>
      <c r="H26" s="6">
        <f t="shared" si="5"/>
        <v>-1000</v>
      </c>
      <c r="I26" s="6">
        <f t="shared" si="5"/>
        <v>-1000</v>
      </c>
      <c r="J26" s="6">
        <f t="shared" si="5"/>
        <v>-1000</v>
      </c>
      <c r="K26" s="6">
        <f t="shared" si="5"/>
        <v>-1000</v>
      </c>
      <c r="L26" s="6">
        <f t="shared" si="5"/>
        <v>-1000</v>
      </c>
      <c r="M26" s="6">
        <f t="shared" si="5"/>
        <v>-1000</v>
      </c>
      <c r="N26" s="6">
        <f t="shared" si="5"/>
        <v>-1000</v>
      </c>
      <c r="O26" s="6">
        <f t="shared" si="5"/>
        <v>-1000</v>
      </c>
      <c r="P26" s="6">
        <f t="shared" si="3"/>
        <v>-12000</v>
      </c>
      <c r="Q26" s="9"/>
      <c r="R26" s="9"/>
    </row>
    <row r="27" spans="1:18" x14ac:dyDescent="0.2">
      <c r="A27" s="13" t="s">
        <v>88</v>
      </c>
      <c r="B27" s="13" t="s">
        <v>96</v>
      </c>
      <c r="C27" s="6">
        <v>12000</v>
      </c>
      <c r="D27" s="6">
        <f t="shared" ref="D27:O27" si="6">-$C$27/12</f>
        <v>-1000</v>
      </c>
      <c r="E27" s="6">
        <f t="shared" si="6"/>
        <v>-1000</v>
      </c>
      <c r="F27" s="6">
        <f t="shared" si="6"/>
        <v>-1000</v>
      </c>
      <c r="G27" s="6">
        <f t="shared" si="6"/>
        <v>-1000</v>
      </c>
      <c r="H27" s="6">
        <f t="shared" si="6"/>
        <v>-1000</v>
      </c>
      <c r="I27" s="6">
        <f t="shared" si="6"/>
        <v>-1000</v>
      </c>
      <c r="J27" s="6">
        <f t="shared" si="6"/>
        <v>-1000</v>
      </c>
      <c r="K27" s="6">
        <f t="shared" si="6"/>
        <v>-1000</v>
      </c>
      <c r="L27" s="6">
        <f t="shared" si="6"/>
        <v>-1000</v>
      </c>
      <c r="M27" s="6">
        <f t="shared" si="6"/>
        <v>-1000</v>
      </c>
      <c r="N27" s="6">
        <f t="shared" si="6"/>
        <v>-1000</v>
      </c>
      <c r="O27" s="6">
        <f t="shared" si="6"/>
        <v>-1000</v>
      </c>
      <c r="P27" s="6">
        <f t="shared" si="3"/>
        <v>-12000</v>
      </c>
      <c r="Q27" s="9"/>
      <c r="R27" s="9"/>
    </row>
    <row r="28" spans="1:18" x14ac:dyDescent="0.2">
      <c r="A28" s="13" t="s">
        <v>89</v>
      </c>
      <c r="B28" s="13" t="s">
        <v>116</v>
      </c>
      <c r="P28" s="6">
        <f t="shared" si="3"/>
        <v>0</v>
      </c>
      <c r="Q28" s="9"/>
      <c r="R28" s="9"/>
    </row>
    <row r="29" spans="1:18" x14ac:dyDescent="0.2">
      <c r="A29" s="13" t="s">
        <v>90</v>
      </c>
      <c r="B29" s="13" t="s">
        <v>109</v>
      </c>
      <c r="C29" s="6">
        <f>250*52</f>
        <v>13000</v>
      </c>
      <c r="D29" s="6">
        <f t="shared" ref="D29:O29" si="7">-$C$29/12</f>
        <v>-1083.3333333333333</v>
      </c>
      <c r="E29" s="6">
        <f t="shared" si="7"/>
        <v>-1083.3333333333333</v>
      </c>
      <c r="F29" s="6">
        <f t="shared" si="7"/>
        <v>-1083.3333333333333</v>
      </c>
      <c r="G29" s="6">
        <f t="shared" si="7"/>
        <v>-1083.3333333333333</v>
      </c>
      <c r="H29" s="6">
        <f t="shared" si="7"/>
        <v>-1083.3333333333333</v>
      </c>
      <c r="I29" s="6">
        <f t="shared" si="7"/>
        <v>-1083.3333333333333</v>
      </c>
      <c r="J29" s="6">
        <f t="shared" si="7"/>
        <v>-1083.3333333333333</v>
      </c>
      <c r="K29" s="6">
        <f t="shared" si="7"/>
        <v>-1083.3333333333333</v>
      </c>
      <c r="L29" s="6">
        <f t="shared" si="7"/>
        <v>-1083.3333333333333</v>
      </c>
      <c r="M29" s="6">
        <f t="shared" si="7"/>
        <v>-1083.3333333333333</v>
      </c>
      <c r="N29" s="6">
        <f t="shared" si="7"/>
        <v>-1083.3333333333333</v>
      </c>
      <c r="O29" s="6">
        <f t="shared" si="7"/>
        <v>-1083.3333333333333</v>
      </c>
      <c r="P29" s="6">
        <f t="shared" si="3"/>
        <v>-13000.000000000002</v>
      </c>
      <c r="Q29" s="9"/>
      <c r="R29" s="9"/>
    </row>
    <row r="30" spans="1:18" x14ac:dyDescent="0.2"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f t="shared" si="3"/>
        <v>0</v>
      </c>
      <c r="Q30" s="9"/>
      <c r="R30" s="9"/>
    </row>
    <row r="31" spans="1:18" x14ac:dyDescent="0.2"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f t="shared" si="3"/>
        <v>0</v>
      </c>
      <c r="Q31" s="9"/>
      <c r="R31" s="9"/>
    </row>
    <row r="32" spans="1:18" x14ac:dyDescent="0.2">
      <c r="D32" s="7">
        <f t="shared" ref="D32:P32" si="8">SUM(D23:D31)</f>
        <v>-10066.666666666668</v>
      </c>
      <c r="E32" s="7">
        <f t="shared" si="8"/>
        <v>-10066.666666666668</v>
      </c>
      <c r="F32" s="7">
        <f t="shared" si="8"/>
        <v>-10066.666666666668</v>
      </c>
      <c r="G32" s="7">
        <f t="shared" si="8"/>
        <v>-10066.666666666668</v>
      </c>
      <c r="H32" s="7">
        <f t="shared" si="8"/>
        <v>-10066.666666666668</v>
      </c>
      <c r="I32" s="7">
        <f t="shared" si="8"/>
        <v>-10066.666666666668</v>
      </c>
      <c r="J32" s="7">
        <f t="shared" si="8"/>
        <v>-10066.666666666668</v>
      </c>
      <c r="K32" s="7">
        <f t="shared" si="8"/>
        <v>-10066.666666666668</v>
      </c>
      <c r="L32" s="7">
        <f t="shared" si="8"/>
        <v>-10066.666666666668</v>
      </c>
      <c r="M32" s="7">
        <f t="shared" si="8"/>
        <v>-10066.666666666668</v>
      </c>
      <c r="N32" s="7">
        <f t="shared" si="8"/>
        <v>-10066.666666666668</v>
      </c>
      <c r="O32" s="7">
        <f t="shared" si="8"/>
        <v>-10066.666666666668</v>
      </c>
      <c r="P32" s="7">
        <f t="shared" si="8"/>
        <v>-120800</v>
      </c>
      <c r="Q32" s="9"/>
      <c r="R32" s="9"/>
    </row>
    <row r="33" spans="1:18" x14ac:dyDescent="0.2">
      <c r="A33" s="6"/>
      <c r="Q33" s="9"/>
      <c r="R33" s="9"/>
    </row>
    <row r="34" spans="1:18" ht="18" x14ac:dyDescent="0.2">
      <c r="A34" s="14" t="s">
        <v>95</v>
      </c>
      <c r="Q34" s="9"/>
      <c r="R34" s="9"/>
    </row>
    <row r="35" spans="1:18" x14ac:dyDescent="0.2">
      <c r="A35" s="13" t="s">
        <v>21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-12500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f t="shared" ref="P35:P38" si="9">SUM(D35:O35)</f>
        <v>-12500</v>
      </c>
      <c r="Q35" s="9"/>
      <c r="R35" s="9"/>
    </row>
    <row r="36" spans="1:18" x14ac:dyDescent="0.2">
      <c r="A36" s="13" t="s">
        <v>91</v>
      </c>
      <c r="C36" s="6">
        <v>5000</v>
      </c>
      <c r="D36" s="6">
        <f>-$C$36/12</f>
        <v>-416.66666666666669</v>
      </c>
      <c r="E36" s="6">
        <f t="shared" ref="E36:O36" si="10">-$C$36/12</f>
        <v>-416.66666666666669</v>
      </c>
      <c r="F36" s="6">
        <f t="shared" si="10"/>
        <v>-416.66666666666669</v>
      </c>
      <c r="G36" s="6">
        <f t="shared" si="10"/>
        <v>-416.66666666666669</v>
      </c>
      <c r="H36" s="6">
        <f t="shared" si="10"/>
        <v>-416.66666666666669</v>
      </c>
      <c r="I36" s="6">
        <f t="shared" si="10"/>
        <v>-416.66666666666669</v>
      </c>
      <c r="J36" s="6">
        <f t="shared" si="10"/>
        <v>-416.66666666666669</v>
      </c>
      <c r="K36" s="6">
        <f t="shared" si="10"/>
        <v>-416.66666666666669</v>
      </c>
      <c r="L36" s="6">
        <f t="shared" si="10"/>
        <v>-416.66666666666669</v>
      </c>
      <c r="M36" s="6">
        <f t="shared" si="10"/>
        <v>-416.66666666666669</v>
      </c>
      <c r="N36" s="6">
        <f t="shared" si="10"/>
        <v>-416.66666666666669</v>
      </c>
      <c r="O36" s="6">
        <f t="shared" si="10"/>
        <v>-416.66666666666669</v>
      </c>
      <c r="P36" s="6">
        <f t="shared" si="9"/>
        <v>-5000</v>
      </c>
      <c r="Q36" s="9"/>
      <c r="R36" s="9"/>
    </row>
    <row r="37" spans="1:18" x14ac:dyDescent="0.2"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f t="shared" si="9"/>
        <v>0</v>
      </c>
      <c r="Q37" s="9"/>
      <c r="R37" s="9"/>
    </row>
    <row r="38" spans="1:18" x14ac:dyDescent="0.2"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f t="shared" si="9"/>
        <v>0</v>
      </c>
      <c r="Q38" s="9"/>
      <c r="R38" s="9"/>
    </row>
    <row r="39" spans="1:18" x14ac:dyDescent="0.2">
      <c r="D39" s="7">
        <f>SUM(D35:D38)</f>
        <v>-416.66666666666669</v>
      </c>
      <c r="E39" s="7">
        <f t="shared" ref="E39:P39" si="11">SUM(E35:E38)</f>
        <v>-416.66666666666669</v>
      </c>
      <c r="F39" s="7">
        <f t="shared" si="11"/>
        <v>-416.66666666666669</v>
      </c>
      <c r="G39" s="7">
        <f t="shared" si="11"/>
        <v>-416.66666666666669</v>
      </c>
      <c r="H39" s="7">
        <f t="shared" si="11"/>
        <v>-416.66666666666669</v>
      </c>
      <c r="I39" s="7">
        <f t="shared" si="11"/>
        <v>-12916.666666666666</v>
      </c>
      <c r="J39" s="7">
        <f t="shared" si="11"/>
        <v>-416.66666666666669</v>
      </c>
      <c r="K39" s="7">
        <f t="shared" si="11"/>
        <v>-416.66666666666669</v>
      </c>
      <c r="L39" s="7">
        <f t="shared" si="11"/>
        <v>-416.66666666666669</v>
      </c>
      <c r="M39" s="7">
        <f t="shared" si="11"/>
        <v>-416.66666666666669</v>
      </c>
      <c r="N39" s="7">
        <f t="shared" si="11"/>
        <v>-416.66666666666669</v>
      </c>
      <c r="O39" s="7">
        <f t="shared" si="11"/>
        <v>-416.66666666666669</v>
      </c>
      <c r="P39" s="7">
        <f t="shared" si="11"/>
        <v>-17500</v>
      </c>
      <c r="Q39" s="9"/>
      <c r="R39" s="9"/>
    </row>
    <row r="40" spans="1:18" x14ac:dyDescent="0.2">
      <c r="A40" s="6"/>
      <c r="Q40" s="9"/>
      <c r="R40" s="9"/>
    </row>
    <row r="41" spans="1:18" ht="18" x14ac:dyDescent="0.2">
      <c r="A41" s="14" t="s">
        <v>103</v>
      </c>
      <c r="Q41" s="9"/>
      <c r="R41" s="9"/>
    </row>
    <row r="42" spans="1:18" x14ac:dyDescent="0.2">
      <c r="A42" s="13" t="s">
        <v>25</v>
      </c>
      <c r="B42" s="13" t="s">
        <v>110</v>
      </c>
      <c r="C42" s="6">
        <f>100*12</f>
        <v>1200</v>
      </c>
      <c r="D42" s="6">
        <f>-$C$42/12</f>
        <v>-100</v>
      </c>
      <c r="E42" s="6">
        <f t="shared" ref="E42:O42" si="12">-$C$42/12</f>
        <v>-100</v>
      </c>
      <c r="F42" s="6">
        <f t="shared" si="12"/>
        <v>-100</v>
      </c>
      <c r="G42" s="6">
        <v>-2100</v>
      </c>
      <c r="H42" s="6">
        <f t="shared" si="12"/>
        <v>-100</v>
      </c>
      <c r="I42" s="6">
        <f t="shared" si="12"/>
        <v>-100</v>
      </c>
      <c r="J42" s="6">
        <f t="shared" si="12"/>
        <v>-100</v>
      </c>
      <c r="K42" s="6">
        <f t="shared" si="12"/>
        <v>-100</v>
      </c>
      <c r="L42" s="6">
        <f t="shared" si="12"/>
        <v>-100</v>
      </c>
      <c r="M42" s="6">
        <f t="shared" si="12"/>
        <v>-100</v>
      </c>
      <c r="N42" s="6">
        <f t="shared" si="12"/>
        <v>-100</v>
      </c>
      <c r="O42" s="6">
        <f t="shared" si="12"/>
        <v>-100</v>
      </c>
      <c r="P42" s="6">
        <f t="shared" ref="P42:P44" si="13">SUM(D42:O42)</f>
        <v>-3200</v>
      </c>
      <c r="Q42" s="9"/>
      <c r="R42" s="9"/>
    </row>
    <row r="43" spans="1:18" x14ac:dyDescent="0.2">
      <c r="A43" s="13" t="s">
        <v>26</v>
      </c>
      <c r="C43" s="6">
        <v>4000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f>-C43</f>
        <v>-4000</v>
      </c>
      <c r="O43" s="6">
        <v>0</v>
      </c>
      <c r="P43" s="6">
        <f t="shared" si="13"/>
        <v>-4000</v>
      </c>
      <c r="Q43" s="9"/>
      <c r="R43" s="9"/>
    </row>
    <row r="44" spans="1:18" x14ac:dyDescent="0.2"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f t="shared" si="13"/>
        <v>0</v>
      </c>
      <c r="Q44" s="9"/>
      <c r="R44" s="9"/>
    </row>
    <row r="45" spans="1:18" x14ac:dyDescent="0.2">
      <c r="D45" s="7">
        <f>SUM(D42:D44)</f>
        <v>-100</v>
      </c>
      <c r="E45" s="7">
        <f t="shared" ref="E45:P45" si="14">SUM(E42:E44)</f>
        <v>-100</v>
      </c>
      <c r="F45" s="7">
        <f t="shared" si="14"/>
        <v>-100</v>
      </c>
      <c r="G45" s="7">
        <f t="shared" si="14"/>
        <v>-2100</v>
      </c>
      <c r="H45" s="7">
        <f t="shared" si="14"/>
        <v>-100</v>
      </c>
      <c r="I45" s="7">
        <f t="shared" si="14"/>
        <v>-100</v>
      </c>
      <c r="J45" s="7">
        <f t="shared" si="14"/>
        <v>-100</v>
      </c>
      <c r="K45" s="7">
        <f t="shared" si="14"/>
        <v>-100</v>
      </c>
      <c r="L45" s="7">
        <f t="shared" si="14"/>
        <v>-100</v>
      </c>
      <c r="M45" s="7">
        <f t="shared" si="14"/>
        <v>-100</v>
      </c>
      <c r="N45" s="7">
        <f t="shared" si="14"/>
        <v>-4100</v>
      </c>
      <c r="O45" s="7">
        <f t="shared" si="14"/>
        <v>-100</v>
      </c>
      <c r="P45" s="7">
        <f t="shared" si="14"/>
        <v>-7200</v>
      </c>
      <c r="Q45" s="9"/>
      <c r="R45" s="9"/>
    </row>
    <row r="46" spans="1:18" x14ac:dyDescent="0.2">
      <c r="A46" s="6"/>
      <c r="Q46" s="9"/>
      <c r="R46" s="9"/>
    </row>
    <row r="47" spans="1:18" ht="19" thickBot="1" x14ac:dyDescent="0.25">
      <c r="A47" s="14" t="s">
        <v>104</v>
      </c>
      <c r="D47" s="8">
        <f>+D45+D39+D32</f>
        <v>-10583.333333333334</v>
      </c>
      <c r="E47" s="8">
        <f t="shared" ref="E47:P47" si="15">+E45+E39+E32</f>
        <v>-10583.333333333334</v>
      </c>
      <c r="F47" s="8">
        <f t="shared" si="15"/>
        <v>-10583.333333333334</v>
      </c>
      <c r="G47" s="8">
        <f t="shared" si="15"/>
        <v>-12583.333333333334</v>
      </c>
      <c r="H47" s="8">
        <f t="shared" si="15"/>
        <v>-10583.333333333334</v>
      </c>
      <c r="I47" s="8">
        <f t="shared" si="15"/>
        <v>-23083.333333333336</v>
      </c>
      <c r="J47" s="8">
        <f t="shared" si="15"/>
        <v>-10583.333333333334</v>
      </c>
      <c r="K47" s="8">
        <f t="shared" si="15"/>
        <v>-10583.333333333334</v>
      </c>
      <c r="L47" s="8">
        <f t="shared" si="15"/>
        <v>-10583.333333333334</v>
      </c>
      <c r="M47" s="8">
        <f t="shared" si="15"/>
        <v>-10583.333333333334</v>
      </c>
      <c r="N47" s="8">
        <f t="shared" si="15"/>
        <v>-14583.333333333336</v>
      </c>
      <c r="O47" s="8">
        <f t="shared" si="15"/>
        <v>-10583.333333333334</v>
      </c>
      <c r="P47" s="8">
        <f t="shared" si="15"/>
        <v>-145500</v>
      </c>
      <c r="Q47" s="9"/>
      <c r="R47" s="9"/>
    </row>
    <row r="48" spans="1:18" ht="17" thickTop="1" x14ac:dyDescent="0.2">
      <c r="A48" s="6"/>
      <c r="Q48" s="9"/>
      <c r="R48" s="9"/>
    </row>
    <row r="49" spans="1:18" ht="18" x14ac:dyDescent="0.2">
      <c r="A49" s="14" t="s">
        <v>29</v>
      </c>
      <c r="D49" s="6">
        <f t="shared" ref="D49:P49" si="16">+D20+D47</f>
        <v>3016.5</v>
      </c>
      <c r="E49" s="6">
        <f t="shared" si="16"/>
        <v>3016.5</v>
      </c>
      <c r="F49" s="6">
        <f t="shared" si="16"/>
        <v>3016.5</v>
      </c>
      <c r="G49" s="6">
        <f t="shared" si="16"/>
        <v>1016.5</v>
      </c>
      <c r="H49" s="6">
        <f t="shared" si="16"/>
        <v>3716.5</v>
      </c>
      <c r="I49" s="6">
        <f t="shared" si="16"/>
        <v>-8783.5000000000018</v>
      </c>
      <c r="J49" s="6">
        <f t="shared" si="16"/>
        <v>-3891</v>
      </c>
      <c r="K49" s="6">
        <f t="shared" si="16"/>
        <v>-3491</v>
      </c>
      <c r="L49" s="6">
        <f t="shared" si="16"/>
        <v>-3191</v>
      </c>
      <c r="M49" s="6">
        <f t="shared" si="16"/>
        <v>-2891</v>
      </c>
      <c r="N49" s="6">
        <f t="shared" si="16"/>
        <v>1016.4999999999982</v>
      </c>
      <c r="O49" s="6">
        <f t="shared" si="16"/>
        <v>5016.5</v>
      </c>
      <c r="P49" s="6">
        <f t="shared" si="16"/>
        <v>-2432</v>
      </c>
      <c r="Q49" s="9"/>
      <c r="R49" s="9"/>
    </row>
    <row r="50" spans="1:18" ht="18" x14ac:dyDescent="0.2">
      <c r="A50" s="14" t="s">
        <v>30</v>
      </c>
      <c r="D50" s="6">
        <f>+D49</f>
        <v>3016.5</v>
      </c>
      <c r="E50" s="6">
        <f>+D50+E49</f>
        <v>6033</v>
      </c>
      <c r="F50" s="6">
        <f t="shared" ref="F50:O50" si="17">+E50+F49</f>
        <v>9049.5</v>
      </c>
      <c r="G50" s="6">
        <f t="shared" si="17"/>
        <v>10066</v>
      </c>
      <c r="H50" s="6">
        <f t="shared" si="17"/>
        <v>13782.5</v>
      </c>
      <c r="I50" s="6">
        <f t="shared" si="17"/>
        <v>4998.9999999999982</v>
      </c>
      <c r="J50" s="6">
        <f t="shared" si="17"/>
        <v>1107.9999999999982</v>
      </c>
      <c r="K50" s="6">
        <f t="shared" si="17"/>
        <v>-2383.0000000000018</v>
      </c>
      <c r="L50" s="6">
        <f t="shared" si="17"/>
        <v>-5574.0000000000018</v>
      </c>
      <c r="M50" s="6">
        <f t="shared" si="17"/>
        <v>-8465.0000000000018</v>
      </c>
      <c r="N50" s="6">
        <f t="shared" si="17"/>
        <v>-7448.5000000000036</v>
      </c>
      <c r="O50" s="6">
        <f t="shared" si="17"/>
        <v>-2432.0000000000036</v>
      </c>
      <c r="Q50" s="9"/>
      <c r="R50" s="9"/>
    </row>
    <row r="51" spans="1:18" x14ac:dyDescent="0.2">
      <c r="Q51" s="9"/>
      <c r="R51" s="9"/>
    </row>
    <row r="52" spans="1:18" x14ac:dyDescent="0.2">
      <c r="N52" s="10"/>
      <c r="O52" s="9"/>
      <c r="P52" s="9"/>
      <c r="Q52" s="9"/>
      <c r="R52" s="9"/>
    </row>
    <row r="53" spans="1:18" x14ac:dyDescent="0.2">
      <c r="N53" s="11"/>
      <c r="O53" s="9"/>
      <c r="P53" s="9"/>
      <c r="Q53" s="9"/>
    </row>
    <row r="54" spans="1:18" x14ac:dyDescent="0.2">
      <c r="N54" s="9"/>
      <c r="O54" s="9"/>
      <c r="P54" s="9"/>
      <c r="Q54" s="9"/>
    </row>
    <row r="55" spans="1:18" x14ac:dyDescent="0.2">
      <c r="N55" s="9"/>
      <c r="O55" s="9"/>
      <c r="P55" s="9"/>
      <c r="Q55" s="9"/>
    </row>
    <row r="56" spans="1:18" x14ac:dyDescent="0.2">
      <c r="N56" s="9"/>
      <c r="O56" s="9"/>
      <c r="P56" s="9"/>
      <c r="Q56" s="9"/>
    </row>
    <row r="57" spans="1:18" x14ac:dyDescent="0.2">
      <c r="N57" s="9"/>
      <c r="O57" s="9"/>
      <c r="P57" s="9"/>
      <c r="Q57" s="9"/>
    </row>
    <row r="58" spans="1:18" x14ac:dyDescent="0.2">
      <c r="N58" s="9"/>
      <c r="O58" s="9"/>
      <c r="P58" s="12"/>
      <c r="Q58" s="9"/>
    </row>
    <row r="59" spans="1:18" x14ac:dyDescent="0.2">
      <c r="N59" s="9"/>
      <c r="O59" s="9"/>
      <c r="P59" s="9"/>
      <c r="Q59" s="9"/>
    </row>
  </sheetData>
  <phoneticPr fontId="8" type="noConversion"/>
  <printOptions gridLines="1"/>
  <pageMargins left="0.75000000000000011" right="0.75000000000000011" top="1" bottom="1" header="0.5" footer="0.5"/>
  <pageSetup paperSize="9" scale="54" orientation="landscape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59"/>
  <sheetViews>
    <sheetView tabSelected="1" topLeftCell="A7" workbookViewId="0">
      <selection activeCell="B29" sqref="B29"/>
    </sheetView>
  </sheetViews>
  <sheetFormatPr baseColWidth="10" defaultRowHeight="16" x14ac:dyDescent="0.2"/>
  <cols>
    <col min="1" max="1" width="42" style="13" bestFit="1" customWidth="1"/>
    <col min="2" max="2" width="22" style="13" bestFit="1" customWidth="1"/>
    <col min="3" max="3" width="7.6640625" style="6" customWidth="1"/>
    <col min="4" max="16384" width="10.83203125" style="6"/>
  </cols>
  <sheetData>
    <row r="1" spans="1:16" ht="18" x14ac:dyDescent="0.2">
      <c r="A1" s="14" t="s">
        <v>0</v>
      </c>
    </row>
    <row r="2" spans="1:16" ht="18" x14ac:dyDescent="0.2">
      <c r="A2" s="14" t="s">
        <v>1</v>
      </c>
      <c r="D2" s="13" t="s">
        <v>97</v>
      </c>
    </row>
    <row r="3" spans="1:16" ht="18" x14ac:dyDescent="0.2">
      <c r="A3" s="14" t="s">
        <v>101</v>
      </c>
    </row>
    <row r="5" spans="1:16" x14ac:dyDescent="0.2">
      <c r="D5" s="15" t="s">
        <v>69</v>
      </c>
      <c r="E5" s="15" t="s">
        <v>70</v>
      </c>
      <c r="F5" s="15" t="s">
        <v>71</v>
      </c>
      <c r="G5" s="15" t="s">
        <v>72</v>
      </c>
      <c r="H5" s="15" t="s">
        <v>73</v>
      </c>
      <c r="I5" s="15" t="s">
        <v>74</v>
      </c>
      <c r="J5" s="15" t="s">
        <v>75</v>
      </c>
      <c r="K5" s="15" t="s">
        <v>76</v>
      </c>
      <c r="L5" s="15" t="s">
        <v>77</v>
      </c>
      <c r="M5" s="15" t="s">
        <v>78</v>
      </c>
      <c r="N5" s="15" t="s">
        <v>79</v>
      </c>
      <c r="O5" s="15" t="s">
        <v>80</v>
      </c>
      <c r="P5" s="16" t="s">
        <v>2</v>
      </c>
    </row>
    <row r="7" spans="1:16" ht="18" x14ac:dyDescent="0.2">
      <c r="A7" s="14" t="s">
        <v>102</v>
      </c>
    </row>
    <row r="8" spans="1:16" x14ac:dyDescent="0.2">
      <c r="A8" s="13" t="s">
        <v>3</v>
      </c>
      <c r="B8" s="13" t="s">
        <v>92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f>SUM(D8:O8)</f>
        <v>0</v>
      </c>
    </row>
    <row r="9" spans="1:16" x14ac:dyDescent="0.2">
      <c r="A9" s="13" t="s">
        <v>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f t="shared" ref="P9:P19" si="0">SUM(D9:O9)</f>
        <v>0</v>
      </c>
    </row>
    <row r="10" spans="1:16" x14ac:dyDescent="0.2">
      <c r="A10" s="13" t="s">
        <v>5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f t="shared" si="0"/>
        <v>0</v>
      </c>
    </row>
    <row r="11" spans="1:16" x14ac:dyDescent="0.2">
      <c r="A11" s="13" t="s">
        <v>81</v>
      </c>
      <c r="B11" s="13" t="s">
        <v>107</v>
      </c>
      <c r="D11" s="6">
        <f>'Accommodation income ex Low Sq'!$C$11</f>
        <v>1359</v>
      </c>
      <c r="E11" s="6">
        <f>'Accommodation income ex Low Sq'!$C$11</f>
        <v>1359</v>
      </c>
      <c r="F11" s="6">
        <f>'Accommodation income ex Low Sq'!$C$11</f>
        <v>1359</v>
      </c>
      <c r="G11" s="6">
        <f>'Accommodation income ex Low Sq'!$C$11</f>
        <v>1359</v>
      </c>
      <c r="H11" s="6">
        <f>'Accommodation income ex Low Sq'!$C$11</f>
        <v>1359</v>
      </c>
      <c r="I11" s="6">
        <f>'Accommodation income ex Low Sq'!$C$11</f>
        <v>1359</v>
      </c>
      <c r="J11" s="6">
        <f>'Accommodation income ex Low Sq'!$C$11</f>
        <v>1359</v>
      </c>
      <c r="K11" s="6">
        <f>'Accommodation income ex Low Sq'!$C$11</f>
        <v>1359</v>
      </c>
      <c r="L11" s="6">
        <f>'Accommodation income ex Low Sq'!$C$11</f>
        <v>1359</v>
      </c>
      <c r="M11" s="6">
        <f>'Accommodation income ex Low Sq'!$C$11</f>
        <v>1359</v>
      </c>
      <c r="N11" s="6">
        <f>'Accommodation income ex Low Sq'!$C$11</f>
        <v>1359</v>
      </c>
      <c r="O11" s="6">
        <f>'Accommodation income ex Low Sq'!$C$11</f>
        <v>1359</v>
      </c>
      <c r="P11" s="6">
        <f t="shared" si="0"/>
        <v>16308</v>
      </c>
    </row>
    <row r="12" spans="1:16" x14ac:dyDescent="0.2">
      <c r="A12" s="13" t="s">
        <v>82</v>
      </c>
      <c r="B12" s="13" t="s">
        <v>52</v>
      </c>
      <c r="D12" s="6">
        <f>'Lower Square'!B37</f>
        <v>2000</v>
      </c>
      <c r="E12" s="6">
        <f>'Lower Square'!C37</f>
        <v>2000</v>
      </c>
      <c r="F12" s="6">
        <f>'Lower Square'!D37</f>
        <v>2000</v>
      </c>
      <c r="G12" s="6">
        <f>'Lower Square'!E37</f>
        <v>2000</v>
      </c>
      <c r="H12" s="6">
        <f>'Lower Square'!F37</f>
        <v>2000</v>
      </c>
      <c r="I12" s="6">
        <f>'Lower Square'!G37</f>
        <v>2000</v>
      </c>
      <c r="J12" s="6">
        <f>'Lower Square'!H37</f>
        <v>2000</v>
      </c>
      <c r="K12" s="6">
        <f>'Lower Square'!I37</f>
        <v>2000</v>
      </c>
      <c r="L12" s="6">
        <f>'Lower Square'!J37</f>
        <v>2000</v>
      </c>
      <c r="M12" s="6">
        <f>'Lower Square'!K37</f>
        <v>2000</v>
      </c>
      <c r="N12" s="6">
        <f>'Lower Square'!L37</f>
        <v>2000</v>
      </c>
      <c r="O12" s="6">
        <f>'Lower Square'!M37</f>
        <v>2000</v>
      </c>
      <c r="P12" s="6">
        <f t="shared" si="0"/>
        <v>24000</v>
      </c>
    </row>
    <row r="13" spans="1:16" x14ac:dyDescent="0.2">
      <c r="A13" s="13" t="s">
        <v>83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f t="shared" si="0"/>
        <v>0</v>
      </c>
    </row>
    <row r="14" spans="1:16" x14ac:dyDescent="0.2">
      <c r="A14" s="13" t="s">
        <v>48</v>
      </c>
      <c r="D14" s="6">
        <f>'Accommodation income ex Low Sq'!$C$16*4.33</f>
        <v>977</v>
      </c>
      <c r="E14" s="6">
        <f>'Accommodation income ex Low Sq'!$C$16*4.33</f>
        <v>977</v>
      </c>
      <c r="F14" s="6">
        <f>'Accommodation income ex Low Sq'!$C$16*4.33</f>
        <v>977</v>
      </c>
      <c r="G14" s="6">
        <f>'Accommodation income ex Low Sq'!$C$16*4.33</f>
        <v>977</v>
      </c>
      <c r="H14" s="6">
        <f>'Accommodation income ex Low Sq'!$C$16*4.33</f>
        <v>977</v>
      </c>
      <c r="I14" s="6">
        <f>'Accommodation income ex Low Sq'!$C$16*4.33</f>
        <v>977</v>
      </c>
      <c r="J14" s="6">
        <v>0</v>
      </c>
      <c r="K14" s="6">
        <v>0</v>
      </c>
      <c r="L14" s="6">
        <v>0</v>
      </c>
      <c r="M14" s="6">
        <v>0</v>
      </c>
      <c r="N14" s="6">
        <f>'Accommodation income ex Low Sq'!$C$16*4.33</f>
        <v>977</v>
      </c>
      <c r="O14" s="6">
        <f>'Accommodation income ex Low Sq'!$C$16*4.33</f>
        <v>977</v>
      </c>
      <c r="P14" s="6">
        <f t="shared" si="0"/>
        <v>7816</v>
      </c>
    </row>
    <row r="15" spans="1:16" x14ac:dyDescent="0.2">
      <c r="A15" s="13" t="s">
        <v>49</v>
      </c>
      <c r="D15" s="6">
        <f>'Accommodation income ex Low Sq'!$C$17*4.33</f>
        <v>1082.5</v>
      </c>
      <c r="E15" s="6">
        <f>'Accommodation income ex Low Sq'!$C$17*4.33</f>
        <v>1082.5</v>
      </c>
      <c r="F15" s="6">
        <f>'Accommodation income ex Low Sq'!$C$17*4.33</f>
        <v>1082.5</v>
      </c>
      <c r="G15" s="6">
        <f>'Accommodation income ex Low Sq'!$C$17*4.33</f>
        <v>1082.5</v>
      </c>
      <c r="H15" s="6">
        <f>'Accommodation income ex Low Sq'!$C$17*4.33</f>
        <v>1082.5</v>
      </c>
      <c r="I15" s="6">
        <f>'Accommodation income ex Low Sq'!$C$17*4.33</f>
        <v>1082.5</v>
      </c>
      <c r="J15" s="6">
        <v>0</v>
      </c>
      <c r="K15" s="6">
        <v>0</v>
      </c>
      <c r="L15" s="6">
        <v>0</v>
      </c>
      <c r="M15" s="6">
        <v>0</v>
      </c>
      <c r="N15" s="6">
        <f>'Accommodation income ex Low Sq'!$C$17*4.33</f>
        <v>1082.5</v>
      </c>
      <c r="O15" s="6">
        <f>'Accommodation income ex Low Sq'!$C$17*4.33</f>
        <v>1082.5</v>
      </c>
      <c r="P15" s="6">
        <f t="shared" si="0"/>
        <v>8660</v>
      </c>
    </row>
    <row r="16" spans="1:16" x14ac:dyDescent="0.2">
      <c r="A16" s="13" t="s">
        <v>51</v>
      </c>
      <c r="D16" s="6">
        <f>'Accommodation income ex Low Sq'!$C$18*4.33</f>
        <v>5848</v>
      </c>
      <c r="E16" s="6">
        <f>'Accommodation income ex Low Sq'!$C$18*4.33</f>
        <v>5848</v>
      </c>
      <c r="F16" s="6">
        <f>'Accommodation income ex Low Sq'!$C$18*4.33</f>
        <v>5848</v>
      </c>
      <c r="G16" s="6">
        <f>'Accommodation income ex Low Sq'!$C$18*4.33</f>
        <v>5848</v>
      </c>
      <c r="H16" s="6">
        <f>'Accommodation income ex Low Sq'!$C$18*4.33</f>
        <v>5848</v>
      </c>
      <c r="I16" s="6">
        <f>'Accommodation income ex Low Sq'!$C$18*4.33</f>
        <v>5848</v>
      </c>
      <c r="J16" s="6">
        <v>0</v>
      </c>
      <c r="K16" s="6">
        <v>0</v>
      </c>
      <c r="L16" s="6">
        <v>0</v>
      </c>
      <c r="M16" s="6">
        <v>0</v>
      </c>
      <c r="N16" s="6">
        <f>'Accommodation income ex Low Sq'!$C$18*4.33</f>
        <v>5848</v>
      </c>
      <c r="O16" s="6">
        <f>'Accommodation income ex Low Sq'!$C$18*4.33</f>
        <v>5848</v>
      </c>
      <c r="P16" s="6">
        <f t="shared" si="0"/>
        <v>46784</v>
      </c>
    </row>
    <row r="17" spans="1:18" x14ac:dyDescent="0.2">
      <c r="A17" s="13" t="s">
        <v>32</v>
      </c>
      <c r="D17" s="6">
        <v>2000</v>
      </c>
      <c r="E17" s="6">
        <v>2000</v>
      </c>
      <c r="F17" s="6">
        <v>2000</v>
      </c>
      <c r="G17" s="6">
        <v>2000</v>
      </c>
      <c r="H17" s="6">
        <v>2000</v>
      </c>
      <c r="I17" s="6">
        <v>2000</v>
      </c>
      <c r="J17" s="6">
        <v>2000</v>
      </c>
      <c r="K17" s="6">
        <v>2000</v>
      </c>
      <c r="L17" s="6">
        <v>2000</v>
      </c>
      <c r="M17" s="6">
        <v>2000</v>
      </c>
      <c r="N17" s="6">
        <v>2000</v>
      </c>
      <c r="O17" s="6">
        <v>2000</v>
      </c>
      <c r="P17" s="6">
        <f t="shared" si="0"/>
        <v>24000</v>
      </c>
    </row>
    <row r="18" spans="1:18" x14ac:dyDescent="0.2"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f t="shared" si="0"/>
        <v>0</v>
      </c>
      <c r="Q18" s="9"/>
      <c r="R18" s="9"/>
    </row>
    <row r="19" spans="1:18" x14ac:dyDescent="0.2"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 t="shared" si="0"/>
        <v>0</v>
      </c>
      <c r="Q19" s="9"/>
      <c r="R19" s="9"/>
    </row>
    <row r="20" spans="1:18" ht="17" thickBot="1" x14ac:dyDescent="0.25">
      <c r="D20" s="8">
        <f t="shared" ref="D20:P20" si="1">SUM(D8:D19)</f>
        <v>13266.5</v>
      </c>
      <c r="E20" s="8">
        <f t="shared" si="1"/>
        <v>13266.5</v>
      </c>
      <c r="F20" s="8">
        <f t="shared" si="1"/>
        <v>13266.5</v>
      </c>
      <c r="G20" s="8">
        <f t="shared" si="1"/>
        <v>13266.5</v>
      </c>
      <c r="H20" s="8">
        <f t="shared" si="1"/>
        <v>13266.5</v>
      </c>
      <c r="I20" s="8">
        <f t="shared" si="1"/>
        <v>13266.5</v>
      </c>
      <c r="J20" s="8">
        <f t="shared" si="1"/>
        <v>5359</v>
      </c>
      <c r="K20" s="8">
        <f t="shared" si="1"/>
        <v>5359</v>
      </c>
      <c r="L20" s="8">
        <f t="shared" si="1"/>
        <v>5359</v>
      </c>
      <c r="M20" s="8">
        <f t="shared" si="1"/>
        <v>5359</v>
      </c>
      <c r="N20" s="8">
        <f t="shared" si="1"/>
        <v>13266.5</v>
      </c>
      <c r="O20" s="8">
        <f t="shared" si="1"/>
        <v>13266.5</v>
      </c>
      <c r="P20" s="8">
        <f t="shared" si="1"/>
        <v>127568</v>
      </c>
      <c r="Q20" s="9"/>
      <c r="R20" s="9"/>
    </row>
    <row r="21" spans="1:18" ht="17" thickTop="1" x14ac:dyDescent="0.2">
      <c r="Q21" s="9"/>
      <c r="R21" s="9"/>
    </row>
    <row r="22" spans="1:18" ht="18" x14ac:dyDescent="0.2">
      <c r="A22" s="14" t="s">
        <v>94</v>
      </c>
      <c r="Q22" s="9"/>
      <c r="R22" s="9"/>
    </row>
    <row r="23" spans="1:18" x14ac:dyDescent="0.2">
      <c r="A23" s="13" t="s">
        <v>85</v>
      </c>
      <c r="D23" s="6">
        <f>-'Staff costs'!$G$8/12</f>
        <v>-4025</v>
      </c>
      <c r="E23" s="6">
        <f>-'Staff costs'!$G$8/12</f>
        <v>-4025</v>
      </c>
      <c r="F23" s="6">
        <f>-'Staff costs'!$G$8/12</f>
        <v>-4025</v>
      </c>
      <c r="G23" s="6">
        <f>-'Staff costs'!$G$8/12</f>
        <v>-4025</v>
      </c>
      <c r="H23" s="6">
        <f>-'Staff costs'!$G$8/12</f>
        <v>-4025</v>
      </c>
      <c r="I23" s="6">
        <f>-'Staff costs'!$G$8/12</f>
        <v>-4025</v>
      </c>
      <c r="J23" s="6">
        <f>-'Staff costs'!$G$8/12</f>
        <v>-4025</v>
      </c>
      <c r="K23" s="6">
        <f>-'Staff costs'!$G$8/12</f>
        <v>-4025</v>
      </c>
      <c r="L23" s="6">
        <f>-'Staff costs'!$G$8/12</f>
        <v>-4025</v>
      </c>
      <c r="M23" s="6">
        <f>-'Staff costs'!$G$8/12</f>
        <v>-4025</v>
      </c>
      <c r="N23" s="6">
        <f>-'Staff costs'!$G$8/12</f>
        <v>-4025</v>
      </c>
      <c r="O23" s="6">
        <f>-'Staff costs'!$G$8/12</f>
        <v>-4025</v>
      </c>
      <c r="P23" s="6">
        <f>SUM(D23:O23)</f>
        <v>-48300</v>
      </c>
      <c r="Q23" s="9"/>
      <c r="R23" s="9"/>
    </row>
    <row r="24" spans="1:18" x14ac:dyDescent="0.2">
      <c r="A24" s="13" t="s">
        <v>86</v>
      </c>
      <c r="D24" s="6">
        <f>-'Staff costs'!$G$10/12</f>
        <v>-625</v>
      </c>
      <c r="E24" s="6">
        <f>-'Staff costs'!$G$10/12</f>
        <v>-625</v>
      </c>
      <c r="F24" s="6">
        <f>-'Staff costs'!$G$10/12</f>
        <v>-625</v>
      </c>
      <c r="G24" s="6">
        <f>-'Staff costs'!$G$10/12</f>
        <v>-625</v>
      </c>
      <c r="H24" s="6">
        <f>-'Staff costs'!$G$10/12</f>
        <v>-625</v>
      </c>
      <c r="I24" s="6">
        <f>-'Staff costs'!$G$10/12</f>
        <v>-625</v>
      </c>
      <c r="J24" s="6">
        <f>-'Staff costs'!$G$10/12</f>
        <v>-625</v>
      </c>
      <c r="K24" s="6">
        <f>-'Staff costs'!$G$10/12</f>
        <v>-625</v>
      </c>
      <c r="L24" s="6">
        <f>-'Staff costs'!$G$10/12</f>
        <v>-625</v>
      </c>
      <c r="M24" s="6">
        <f>-'Staff costs'!$G$10/12</f>
        <v>-625</v>
      </c>
      <c r="N24" s="6">
        <f>-'Staff costs'!$G$10/12</f>
        <v>-625</v>
      </c>
      <c r="O24" s="6">
        <f>-'Staff costs'!$G$10/12</f>
        <v>-625</v>
      </c>
      <c r="P24" s="6">
        <f t="shared" ref="P24:P31" si="2">SUM(D24:O24)</f>
        <v>-7500</v>
      </c>
      <c r="Q24" s="9"/>
      <c r="R24" s="9"/>
    </row>
    <row r="25" spans="1:18" x14ac:dyDescent="0.2">
      <c r="A25" s="13" t="s">
        <v>93</v>
      </c>
      <c r="B25" s="13" t="s">
        <v>114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f t="shared" si="2"/>
        <v>0</v>
      </c>
      <c r="Q25" s="9"/>
      <c r="R25" s="9"/>
    </row>
    <row r="26" spans="1:18" x14ac:dyDescent="0.2">
      <c r="A26" s="13" t="s">
        <v>87</v>
      </c>
      <c r="B26" s="13" t="s">
        <v>108</v>
      </c>
      <c r="D26" s="6">
        <f>-1000</f>
        <v>-1000</v>
      </c>
      <c r="E26" s="6">
        <f t="shared" ref="E26:O26" si="3">-1000</f>
        <v>-1000</v>
      </c>
      <c r="F26" s="6">
        <f t="shared" si="3"/>
        <v>-1000</v>
      </c>
      <c r="G26" s="6">
        <f t="shared" si="3"/>
        <v>-1000</v>
      </c>
      <c r="H26" s="6">
        <f t="shared" si="3"/>
        <v>-1000</v>
      </c>
      <c r="I26" s="6">
        <f t="shared" si="3"/>
        <v>-1000</v>
      </c>
      <c r="J26" s="6">
        <f t="shared" si="3"/>
        <v>-1000</v>
      </c>
      <c r="K26" s="6">
        <f t="shared" si="3"/>
        <v>-1000</v>
      </c>
      <c r="L26" s="6">
        <f t="shared" si="3"/>
        <v>-1000</v>
      </c>
      <c r="M26" s="6">
        <f t="shared" si="3"/>
        <v>-1000</v>
      </c>
      <c r="N26" s="6">
        <f t="shared" si="3"/>
        <v>-1000</v>
      </c>
      <c r="O26" s="6">
        <f t="shared" si="3"/>
        <v>-1000</v>
      </c>
      <c r="P26" s="6">
        <f t="shared" si="2"/>
        <v>-12000</v>
      </c>
      <c r="Q26" s="9"/>
      <c r="R26" s="9"/>
    </row>
    <row r="27" spans="1:18" x14ac:dyDescent="0.2">
      <c r="A27" s="13" t="s">
        <v>88</v>
      </c>
      <c r="B27" s="13" t="s">
        <v>96</v>
      </c>
      <c r="C27" s="6">
        <v>12000</v>
      </c>
      <c r="D27" s="6">
        <f>-$C$27/12</f>
        <v>-1000</v>
      </c>
      <c r="E27" s="6">
        <f t="shared" ref="E27:O27" si="4">-$C$27/12</f>
        <v>-1000</v>
      </c>
      <c r="F27" s="6">
        <f t="shared" si="4"/>
        <v>-1000</v>
      </c>
      <c r="G27" s="6">
        <f t="shared" si="4"/>
        <v>-1000</v>
      </c>
      <c r="H27" s="6">
        <f t="shared" si="4"/>
        <v>-1000</v>
      </c>
      <c r="I27" s="6">
        <f t="shared" si="4"/>
        <v>-1000</v>
      </c>
      <c r="J27" s="6">
        <f t="shared" si="4"/>
        <v>-1000</v>
      </c>
      <c r="K27" s="6">
        <f t="shared" si="4"/>
        <v>-1000</v>
      </c>
      <c r="L27" s="6">
        <f t="shared" si="4"/>
        <v>-1000</v>
      </c>
      <c r="M27" s="6">
        <f t="shared" si="4"/>
        <v>-1000</v>
      </c>
      <c r="N27" s="6">
        <f t="shared" si="4"/>
        <v>-1000</v>
      </c>
      <c r="O27" s="6">
        <f t="shared" si="4"/>
        <v>-1000</v>
      </c>
      <c r="P27" s="6">
        <f t="shared" si="2"/>
        <v>-12000</v>
      </c>
      <c r="Q27" s="9"/>
      <c r="R27" s="9"/>
    </row>
    <row r="28" spans="1:18" x14ac:dyDescent="0.2">
      <c r="A28" s="13" t="s">
        <v>89</v>
      </c>
      <c r="B28" s="13" t="s">
        <v>117</v>
      </c>
      <c r="P28" s="6">
        <f t="shared" si="2"/>
        <v>0</v>
      </c>
      <c r="Q28" s="9"/>
      <c r="R28" s="9"/>
    </row>
    <row r="29" spans="1:18" x14ac:dyDescent="0.2">
      <c r="A29" s="13" t="s">
        <v>90</v>
      </c>
      <c r="B29" s="13" t="s">
        <v>109</v>
      </c>
      <c r="C29" s="6">
        <f>250*52</f>
        <v>13000</v>
      </c>
      <c r="D29" s="6">
        <f>-$C$29/12</f>
        <v>-1083.3333333333333</v>
      </c>
      <c r="E29" s="6">
        <f t="shared" ref="E29:O29" si="5">-$C$29/12</f>
        <v>-1083.3333333333333</v>
      </c>
      <c r="F29" s="6">
        <f t="shared" si="5"/>
        <v>-1083.3333333333333</v>
      </c>
      <c r="G29" s="6">
        <f t="shared" si="5"/>
        <v>-1083.3333333333333</v>
      </c>
      <c r="H29" s="6">
        <f t="shared" si="5"/>
        <v>-1083.3333333333333</v>
      </c>
      <c r="I29" s="6">
        <f t="shared" si="5"/>
        <v>-1083.3333333333333</v>
      </c>
      <c r="J29" s="6">
        <f t="shared" si="5"/>
        <v>-1083.3333333333333</v>
      </c>
      <c r="K29" s="6">
        <f t="shared" si="5"/>
        <v>-1083.3333333333333</v>
      </c>
      <c r="L29" s="6">
        <f t="shared" si="5"/>
        <v>-1083.3333333333333</v>
      </c>
      <c r="M29" s="6">
        <f t="shared" si="5"/>
        <v>-1083.3333333333333</v>
      </c>
      <c r="N29" s="6">
        <f t="shared" si="5"/>
        <v>-1083.3333333333333</v>
      </c>
      <c r="O29" s="6">
        <f t="shared" si="5"/>
        <v>-1083.3333333333333</v>
      </c>
      <c r="P29" s="6">
        <f t="shared" si="2"/>
        <v>-13000.000000000002</v>
      </c>
      <c r="Q29" s="9"/>
      <c r="R29" s="9"/>
    </row>
    <row r="30" spans="1:18" x14ac:dyDescent="0.2"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f t="shared" si="2"/>
        <v>0</v>
      </c>
      <c r="Q30" s="9"/>
      <c r="R30" s="9"/>
    </row>
    <row r="31" spans="1:18" x14ac:dyDescent="0.2"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f t="shared" si="2"/>
        <v>0</v>
      </c>
      <c r="Q31" s="9"/>
      <c r="R31" s="9"/>
    </row>
    <row r="32" spans="1:18" x14ac:dyDescent="0.2">
      <c r="D32" s="7">
        <f t="shared" ref="D32:P32" si="6">SUM(D23:D31)</f>
        <v>-7733.333333333333</v>
      </c>
      <c r="E32" s="7">
        <f t="shared" si="6"/>
        <v>-7733.333333333333</v>
      </c>
      <c r="F32" s="7">
        <f t="shared" si="6"/>
        <v>-7733.333333333333</v>
      </c>
      <c r="G32" s="7">
        <f t="shared" si="6"/>
        <v>-7733.333333333333</v>
      </c>
      <c r="H32" s="7">
        <f t="shared" si="6"/>
        <v>-7733.333333333333</v>
      </c>
      <c r="I32" s="7">
        <f t="shared" si="6"/>
        <v>-7733.333333333333</v>
      </c>
      <c r="J32" s="7">
        <f t="shared" si="6"/>
        <v>-7733.333333333333</v>
      </c>
      <c r="K32" s="7">
        <f t="shared" si="6"/>
        <v>-7733.333333333333</v>
      </c>
      <c r="L32" s="7">
        <f t="shared" si="6"/>
        <v>-7733.333333333333</v>
      </c>
      <c r="M32" s="7">
        <f t="shared" si="6"/>
        <v>-7733.333333333333</v>
      </c>
      <c r="N32" s="7">
        <f t="shared" si="6"/>
        <v>-7733.333333333333</v>
      </c>
      <c r="O32" s="7">
        <f t="shared" si="6"/>
        <v>-7733.333333333333</v>
      </c>
      <c r="P32" s="7">
        <f t="shared" si="6"/>
        <v>-92800</v>
      </c>
      <c r="Q32" s="9"/>
      <c r="R32" s="9"/>
    </row>
    <row r="33" spans="1:18" x14ac:dyDescent="0.2">
      <c r="Q33" s="9"/>
      <c r="R33" s="9"/>
    </row>
    <row r="34" spans="1:18" ht="18" x14ac:dyDescent="0.2">
      <c r="A34" s="14" t="s">
        <v>95</v>
      </c>
      <c r="Q34" s="9"/>
      <c r="R34" s="9"/>
    </row>
    <row r="35" spans="1:18" x14ac:dyDescent="0.2">
      <c r="A35" s="13" t="s">
        <v>21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-12500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f t="shared" ref="P35:P38" si="7">SUM(D35:O35)</f>
        <v>-12500</v>
      </c>
      <c r="Q35" s="9"/>
      <c r="R35" s="9"/>
    </row>
    <row r="36" spans="1:18" x14ac:dyDescent="0.2">
      <c r="A36" s="13" t="s">
        <v>91</v>
      </c>
      <c r="C36" s="6">
        <v>10000</v>
      </c>
      <c r="D36" s="6">
        <f>-$C$36/12</f>
        <v>-833.33333333333337</v>
      </c>
      <c r="E36" s="6">
        <f t="shared" ref="E36:O36" si="8">-$C$36/12</f>
        <v>-833.33333333333337</v>
      </c>
      <c r="F36" s="6">
        <f t="shared" si="8"/>
        <v>-833.33333333333337</v>
      </c>
      <c r="G36" s="6">
        <f t="shared" si="8"/>
        <v>-833.33333333333337</v>
      </c>
      <c r="H36" s="6">
        <f t="shared" si="8"/>
        <v>-833.33333333333337</v>
      </c>
      <c r="I36" s="6">
        <f t="shared" si="8"/>
        <v>-833.33333333333337</v>
      </c>
      <c r="J36" s="6">
        <f t="shared" si="8"/>
        <v>-833.33333333333337</v>
      </c>
      <c r="K36" s="6">
        <f t="shared" si="8"/>
        <v>-833.33333333333337</v>
      </c>
      <c r="L36" s="6">
        <f t="shared" si="8"/>
        <v>-833.33333333333337</v>
      </c>
      <c r="M36" s="6">
        <f t="shared" si="8"/>
        <v>-833.33333333333337</v>
      </c>
      <c r="N36" s="6">
        <f t="shared" si="8"/>
        <v>-833.33333333333337</v>
      </c>
      <c r="O36" s="6">
        <f t="shared" si="8"/>
        <v>-833.33333333333337</v>
      </c>
      <c r="P36" s="6">
        <f t="shared" si="7"/>
        <v>-10000</v>
      </c>
      <c r="Q36" s="9"/>
      <c r="R36" s="9"/>
    </row>
    <row r="37" spans="1:18" x14ac:dyDescent="0.2"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f t="shared" si="7"/>
        <v>0</v>
      </c>
      <c r="Q37" s="9"/>
      <c r="R37" s="9"/>
    </row>
    <row r="38" spans="1:18" x14ac:dyDescent="0.2"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f t="shared" si="7"/>
        <v>0</v>
      </c>
      <c r="Q38" s="9"/>
      <c r="R38" s="9"/>
    </row>
    <row r="39" spans="1:18" x14ac:dyDescent="0.2">
      <c r="D39" s="7">
        <f>SUM(D35:D38)</f>
        <v>-833.33333333333337</v>
      </c>
      <c r="E39" s="7">
        <f t="shared" ref="E39:P39" si="9">SUM(E35:E38)</f>
        <v>-833.33333333333337</v>
      </c>
      <c r="F39" s="7">
        <f t="shared" si="9"/>
        <v>-833.33333333333337</v>
      </c>
      <c r="G39" s="7">
        <f t="shared" si="9"/>
        <v>-833.33333333333337</v>
      </c>
      <c r="H39" s="7">
        <f t="shared" si="9"/>
        <v>-833.33333333333337</v>
      </c>
      <c r="I39" s="7">
        <f t="shared" si="9"/>
        <v>-13333.333333333334</v>
      </c>
      <c r="J39" s="7">
        <f t="shared" si="9"/>
        <v>-833.33333333333337</v>
      </c>
      <c r="K39" s="7">
        <f t="shared" si="9"/>
        <v>-833.33333333333337</v>
      </c>
      <c r="L39" s="7">
        <f t="shared" si="9"/>
        <v>-833.33333333333337</v>
      </c>
      <c r="M39" s="7">
        <f t="shared" si="9"/>
        <v>-833.33333333333337</v>
      </c>
      <c r="N39" s="7">
        <f t="shared" si="9"/>
        <v>-833.33333333333337</v>
      </c>
      <c r="O39" s="7">
        <f t="shared" si="9"/>
        <v>-833.33333333333337</v>
      </c>
      <c r="P39" s="7">
        <f t="shared" si="9"/>
        <v>-22500</v>
      </c>
      <c r="Q39" s="9"/>
      <c r="R39" s="9"/>
    </row>
    <row r="40" spans="1:18" x14ac:dyDescent="0.2">
      <c r="Q40" s="9"/>
      <c r="R40" s="9"/>
    </row>
    <row r="41" spans="1:18" ht="18" x14ac:dyDescent="0.2">
      <c r="A41" s="14" t="s">
        <v>103</v>
      </c>
      <c r="Q41" s="9"/>
      <c r="R41" s="9"/>
    </row>
    <row r="42" spans="1:18" x14ac:dyDescent="0.2">
      <c r="A42" s="13" t="s">
        <v>25</v>
      </c>
      <c r="B42" s="13" t="s">
        <v>110</v>
      </c>
      <c r="C42" s="6">
        <f>100*12</f>
        <v>1200</v>
      </c>
      <c r="D42" s="6">
        <f>-$C$42/12</f>
        <v>-100</v>
      </c>
      <c r="E42" s="6">
        <f t="shared" ref="E42:O42" si="10">-$C$42/12</f>
        <v>-100</v>
      </c>
      <c r="F42" s="6">
        <f t="shared" si="10"/>
        <v>-100</v>
      </c>
      <c r="G42" s="6">
        <v>-100</v>
      </c>
      <c r="H42" s="6">
        <f t="shared" si="10"/>
        <v>-100</v>
      </c>
      <c r="I42" s="6">
        <f t="shared" si="10"/>
        <v>-100</v>
      </c>
      <c r="J42" s="6">
        <f t="shared" si="10"/>
        <v>-100</v>
      </c>
      <c r="K42" s="6">
        <f t="shared" si="10"/>
        <v>-100</v>
      </c>
      <c r="L42" s="6">
        <f t="shared" si="10"/>
        <v>-100</v>
      </c>
      <c r="M42" s="6">
        <f t="shared" si="10"/>
        <v>-100</v>
      </c>
      <c r="N42" s="6">
        <f t="shared" si="10"/>
        <v>-100</v>
      </c>
      <c r="O42" s="6">
        <f t="shared" si="10"/>
        <v>-100</v>
      </c>
      <c r="P42" s="6">
        <f t="shared" ref="P42:P44" si="11">SUM(D42:O42)</f>
        <v>-1200</v>
      </c>
      <c r="Q42" s="9"/>
      <c r="R42" s="9"/>
    </row>
    <row r="43" spans="1:18" x14ac:dyDescent="0.2">
      <c r="A43" s="13" t="s">
        <v>26</v>
      </c>
      <c r="C43" s="6">
        <v>4000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f>-C43</f>
        <v>-4000</v>
      </c>
      <c r="O43" s="6">
        <v>0</v>
      </c>
      <c r="P43" s="6">
        <f t="shared" si="11"/>
        <v>-4000</v>
      </c>
      <c r="Q43" s="9"/>
      <c r="R43" s="9"/>
    </row>
    <row r="44" spans="1:18" x14ac:dyDescent="0.2"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f t="shared" si="11"/>
        <v>0</v>
      </c>
      <c r="Q44" s="9"/>
      <c r="R44" s="9"/>
    </row>
    <row r="45" spans="1:18" x14ac:dyDescent="0.2">
      <c r="D45" s="7">
        <f>SUM(D42:D44)</f>
        <v>-100</v>
      </c>
      <c r="E45" s="7">
        <f t="shared" ref="E45:P45" si="12">SUM(E42:E44)</f>
        <v>-100</v>
      </c>
      <c r="F45" s="7">
        <f t="shared" si="12"/>
        <v>-100</v>
      </c>
      <c r="G45" s="7">
        <f t="shared" si="12"/>
        <v>-100</v>
      </c>
      <c r="H45" s="7">
        <f t="shared" si="12"/>
        <v>-100</v>
      </c>
      <c r="I45" s="7">
        <f t="shared" si="12"/>
        <v>-100</v>
      </c>
      <c r="J45" s="7">
        <f t="shared" si="12"/>
        <v>-100</v>
      </c>
      <c r="K45" s="7">
        <f t="shared" si="12"/>
        <v>-100</v>
      </c>
      <c r="L45" s="7">
        <f t="shared" si="12"/>
        <v>-100</v>
      </c>
      <c r="M45" s="7">
        <f t="shared" si="12"/>
        <v>-100</v>
      </c>
      <c r="N45" s="7">
        <f t="shared" si="12"/>
        <v>-4100</v>
      </c>
      <c r="O45" s="7">
        <f t="shared" si="12"/>
        <v>-100</v>
      </c>
      <c r="P45" s="7">
        <f t="shared" si="12"/>
        <v>-5200</v>
      </c>
      <c r="Q45" s="9"/>
      <c r="R45" s="9"/>
    </row>
    <row r="46" spans="1:18" ht="18" x14ac:dyDescent="0.2">
      <c r="A46" s="14" t="s">
        <v>104</v>
      </c>
      <c r="Q46" s="9"/>
      <c r="R46" s="9"/>
    </row>
    <row r="47" spans="1:18" ht="17" thickBot="1" x14ac:dyDescent="0.25">
      <c r="D47" s="8">
        <f>+D45+D39+D32</f>
        <v>-8666.6666666666661</v>
      </c>
      <c r="E47" s="8">
        <f t="shared" ref="E47:P47" si="13">+E45+E39+E32</f>
        <v>-8666.6666666666661</v>
      </c>
      <c r="F47" s="8">
        <f t="shared" si="13"/>
        <v>-8666.6666666666661</v>
      </c>
      <c r="G47" s="8">
        <f t="shared" si="13"/>
        <v>-8666.6666666666661</v>
      </c>
      <c r="H47" s="8">
        <f t="shared" si="13"/>
        <v>-8666.6666666666661</v>
      </c>
      <c r="I47" s="8">
        <f t="shared" si="13"/>
        <v>-21166.666666666668</v>
      </c>
      <c r="J47" s="8">
        <f t="shared" si="13"/>
        <v>-8666.6666666666661</v>
      </c>
      <c r="K47" s="8">
        <f t="shared" si="13"/>
        <v>-8666.6666666666661</v>
      </c>
      <c r="L47" s="8">
        <f t="shared" si="13"/>
        <v>-8666.6666666666661</v>
      </c>
      <c r="M47" s="8">
        <f t="shared" si="13"/>
        <v>-8666.6666666666661</v>
      </c>
      <c r="N47" s="8">
        <f t="shared" si="13"/>
        <v>-12666.666666666666</v>
      </c>
      <c r="O47" s="8">
        <f t="shared" si="13"/>
        <v>-8666.6666666666661</v>
      </c>
      <c r="P47" s="8">
        <f t="shared" si="13"/>
        <v>-120500</v>
      </c>
      <c r="Q47" s="9"/>
      <c r="R47" s="9"/>
    </row>
    <row r="48" spans="1:18" ht="19" thickTop="1" x14ac:dyDescent="0.2">
      <c r="A48" s="14" t="s">
        <v>29</v>
      </c>
      <c r="Q48" s="9"/>
      <c r="R48" s="9"/>
    </row>
    <row r="49" spans="1:18" ht="18" x14ac:dyDescent="0.2">
      <c r="A49" s="14" t="s">
        <v>30</v>
      </c>
      <c r="D49" s="6">
        <f t="shared" ref="D49:P49" si="14">+D20+D47</f>
        <v>4599.8333333333339</v>
      </c>
      <c r="E49" s="6">
        <f t="shared" si="14"/>
        <v>4599.8333333333339</v>
      </c>
      <c r="F49" s="6">
        <f t="shared" si="14"/>
        <v>4599.8333333333339</v>
      </c>
      <c r="G49" s="6">
        <f t="shared" si="14"/>
        <v>4599.8333333333339</v>
      </c>
      <c r="H49" s="6">
        <f t="shared" si="14"/>
        <v>4599.8333333333339</v>
      </c>
      <c r="I49" s="6">
        <f t="shared" si="14"/>
        <v>-7900.1666666666679</v>
      </c>
      <c r="J49" s="6">
        <f t="shared" si="14"/>
        <v>-3307.6666666666661</v>
      </c>
      <c r="K49" s="6">
        <f t="shared" si="14"/>
        <v>-3307.6666666666661</v>
      </c>
      <c r="L49" s="6">
        <f t="shared" si="14"/>
        <v>-3307.6666666666661</v>
      </c>
      <c r="M49" s="6">
        <f t="shared" si="14"/>
        <v>-3307.6666666666661</v>
      </c>
      <c r="N49" s="6">
        <f t="shared" si="14"/>
        <v>599.83333333333394</v>
      </c>
      <c r="O49" s="6">
        <f t="shared" si="14"/>
        <v>4599.8333333333339</v>
      </c>
      <c r="P49" s="6">
        <f t="shared" si="14"/>
        <v>7068</v>
      </c>
      <c r="Q49" s="9"/>
      <c r="R49" s="9"/>
    </row>
    <row r="50" spans="1:18" x14ac:dyDescent="0.2">
      <c r="D50" s="6">
        <f>+D49</f>
        <v>4599.8333333333339</v>
      </c>
      <c r="E50" s="6">
        <f>+D50+E49</f>
        <v>9199.6666666666679</v>
      </c>
      <c r="F50" s="6">
        <f t="shared" ref="F50:O50" si="15">+E50+F49</f>
        <v>13799.500000000002</v>
      </c>
      <c r="G50" s="6">
        <f t="shared" si="15"/>
        <v>18399.333333333336</v>
      </c>
      <c r="H50" s="6">
        <f t="shared" si="15"/>
        <v>22999.166666666672</v>
      </c>
      <c r="I50" s="6">
        <f t="shared" si="15"/>
        <v>15099.000000000004</v>
      </c>
      <c r="J50" s="6">
        <f t="shared" si="15"/>
        <v>11791.333333333338</v>
      </c>
      <c r="K50" s="6">
        <f t="shared" si="15"/>
        <v>8483.6666666666715</v>
      </c>
      <c r="L50" s="6">
        <f t="shared" si="15"/>
        <v>5176.0000000000055</v>
      </c>
      <c r="M50" s="6">
        <f t="shared" si="15"/>
        <v>1868.3333333333394</v>
      </c>
      <c r="N50" s="6">
        <f t="shared" si="15"/>
        <v>2468.1666666666733</v>
      </c>
      <c r="O50" s="6">
        <f t="shared" si="15"/>
        <v>7068.0000000000073</v>
      </c>
      <c r="Q50" s="9"/>
      <c r="R50" s="9"/>
    </row>
    <row r="51" spans="1:18" x14ac:dyDescent="0.2">
      <c r="Q51" s="9"/>
      <c r="R51" s="9"/>
    </row>
    <row r="52" spans="1:18" x14ac:dyDescent="0.2">
      <c r="N52" s="10"/>
      <c r="O52" s="9"/>
      <c r="P52" s="9"/>
      <c r="Q52" s="9"/>
      <c r="R52" s="9"/>
    </row>
    <row r="53" spans="1:18" x14ac:dyDescent="0.2">
      <c r="N53" s="11"/>
      <c r="O53" s="9"/>
      <c r="P53" s="9"/>
      <c r="Q53" s="9"/>
    </row>
    <row r="54" spans="1:18" x14ac:dyDescent="0.2">
      <c r="N54" s="9"/>
      <c r="O54" s="9"/>
      <c r="P54" s="9"/>
      <c r="Q54" s="9"/>
    </row>
    <row r="55" spans="1:18" x14ac:dyDescent="0.2">
      <c r="N55" s="9"/>
      <c r="O55" s="9"/>
      <c r="P55" s="9"/>
      <c r="Q55" s="9"/>
    </row>
    <row r="56" spans="1:18" x14ac:dyDescent="0.2">
      <c r="N56" s="9"/>
      <c r="O56" s="9"/>
      <c r="P56" s="9"/>
      <c r="Q56" s="9"/>
    </row>
    <row r="57" spans="1:18" x14ac:dyDescent="0.2">
      <c r="N57" s="9"/>
      <c r="O57" s="9"/>
      <c r="P57" s="9"/>
      <c r="Q57" s="9"/>
    </row>
    <row r="58" spans="1:18" x14ac:dyDescent="0.2">
      <c r="N58" s="9"/>
      <c r="O58" s="9"/>
      <c r="P58" s="12"/>
      <c r="Q58" s="9"/>
    </row>
    <row r="59" spans="1:18" x14ac:dyDescent="0.2">
      <c r="N59" s="9"/>
      <c r="O59" s="9"/>
      <c r="P59" s="9"/>
      <c r="Q59" s="9"/>
    </row>
  </sheetData>
  <phoneticPr fontId="8" type="noConversion"/>
  <printOptions gridLines="1"/>
  <pageMargins left="0.75000000000000011" right="0.75000000000000011" top="1" bottom="1" header="0.5" footer="0.5"/>
  <pageSetup paperSize="9" scale="54" orientation="landscape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0"/>
  <sheetViews>
    <sheetView zoomScale="140" zoomScaleNormal="140" zoomScalePageLayoutView="140" workbookViewId="0">
      <selection activeCell="E18" sqref="E18"/>
    </sheetView>
  </sheetViews>
  <sheetFormatPr baseColWidth="10" defaultRowHeight="13" x14ac:dyDescent="0.15"/>
  <cols>
    <col min="1" max="1" width="30.1640625" bestFit="1" customWidth="1"/>
    <col min="2" max="2" width="18" bestFit="1" customWidth="1"/>
    <col min="3" max="3" width="14.1640625" bestFit="1" customWidth="1"/>
    <col min="4" max="4" width="14.33203125" bestFit="1" customWidth="1"/>
    <col min="5" max="5" width="13.6640625" bestFit="1" customWidth="1"/>
    <col min="6" max="6" width="11.5" bestFit="1" customWidth="1"/>
  </cols>
  <sheetData>
    <row r="1" spans="1:6" ht="18" x14ac:dyDescent="0.2">
      <c r="A1" s="17" t="s">
        <v>0</v>
      </c>
    </row>
    <row r="2" spans="1:6" ht="18" x14ac:dyDescent="0.2">
      <c r="A2" s="17" t="s">
        <v>1</v>
      </c>
    </row>
    <row r="4" spans="1:6" ht="16" x14ac:dyDescent="0.2">
      <c r="A4" s="5" t="s">
        <v>105</v>
      </c>
    </row>
    <row r="5" spans="1:6" x14ac:dyDescent="0.15">
      <c r="D5" s="1"/>
    </row>
    <row r="6" spans="1:6" ht="16" x14ac:dyDescent="0.2">
      <c r="A6" s="5" t="s">
        <v>39</v>
      </c>
      <c r="C6" s="21" t="s">
        <v>46</v>
      </c>
      <c r="D6" s="21" t="s">
        <v>50</v>
      </c>
      <c r="E6" s="21" t="s">
        <v>47</v>
      </c>
    </row>
    <row r="7" spans="1:6" ht="16" x14ac:dyDescent="0.2">
      <c r="A7" s="18" t="s">
        <v>40</v>
      </c>
      <c r="C7" s="23">
        <f>1359/4</f>
        <v>339.75</v>
      </c>
      <c r="D7" s="23">
        <v>12</v>
      </c>
      <c r="E7" s="23">
        <f>+D7*C7</f>
        <v>4077</v>
      </c>
    </row>
    <row r="8" spans="1:6" ht="16" x14ac:dyDescent="0.2">
      <c r="A8" s="18" t="s">
        <v>41</v>
      </c>
      <c r="C8" s="23">
        <f>1359/4</f>
        <v>339.75</v>
      </c>
      <c r="D8" s="23">
        <v>12</v>
      </c>
      <c r="E8" s="23">
        <f>+D8*C8</f>
        <v>4077</v>
      </c>
    </row>
    <row r="9" spans="1:6" ht="16" x14ac:dyDescent="0.2">
      <c r="A9" s="18" t="s">
        <v>42</v>
      </c>
      <c r="C9" s="23">
        <f>1359/4</f>
        <v>339.75</v>
      </c>
      <c r="D9" s="23">
        <v>12</v>
      </c>
      <c r="E9" s="23">
        <f>+D9*C9</f>
        <v>4077</v>
      </c>
    </row>
    <row r="10" spans="1:6" ht="16" x14ac:dyDescent="0.2">
      <c r="A10" s="18" t="s">
        <v>43</v>
      </c>
      <c r="C10" s="23">
        <f>1359/4</f>
        <v>339.75</v>
      </c>
      <c r="D10" s="23">
        <v>12</v>
      </c>
      <c r="E10" s="23">
        <f>+D10*C10</f>
        <v>4077</v>
      </c>
    </row>
    <row r="11" spans="1:6" ht="17" thickBot="1" x14ac:dyDescent="0.25">
      <c r="A11" s="18"/>
      <c r="C11" s="24">
        <f>SUM(C7:C10)</f>
        <v>1359</v>
      </c>
      <c r="D11" s="24"/>
      <c r="E11" s="24">
        <f>SUM(E7:E10)</f>
        <v>16308</v>
      </c>
    </row>
    <row r="12" spans="1:6" ht="17" thickTop="1" x14ac:dyDescent="0.2">
      <c r="A12" s="18"/>
      <c r="C12" s="20"/>
      <c r="D12" s="19"/>
      <c r="E12" s="19"/>
      <c r="F12" s="2"/>
    </row>
    <row r="13" spans="1:6" ht="16" x14ac:dyDescent="0.2">
      <c r="A13" s="18"/>
      <c r="C13" s="20"/>
      <c r="D13" s="20"/>
      <c r="E13" s="20"/>
    </row>
    <row r="14" spans="1:6" ht="16" x14ac:dyDescent="0.2">
      <c r="A14" s="5" t="s">
        <v>83</v>
      </c>
      <c r="C14" s="20"/>
      <c r="D14" s="20"/>
      <c r="E14" s="20"/>
    </row>
    <row r="15" spans="1:6" ht="16" x14ac:dyDescent="0.2">
      <c r="C15" s="22" t="s">
        <v>66</v>
      </c>
      <c r="D15" s="22" t="s">
        <v>67</v>
      </c>
      <c r="E15" s="22" t="s">
        <v>47</v>
      </c>
    </row>
    <row r="16" spans="1:6" ht="16" x14ac:dyDescent="0.2">
      <c r="A16" s="18" t="s">
        <v>48</v>
      </c>
      <c r="B16" s="18"/>
      <c r="C16" s="23">
        <f>977/4.33</f>
        <v>225.635103926097</v>
      </c>
      <c r="D16" s="23">
        <v>34</v>
      </c>
      <c r="E16" s="23">
        <f>+D16*C16</f>
        <v>7671.5935334872984</v>
      </c>
    </row>
    <row r="17" spans="1:6" ht="16" x14ac:dyDescent="0.2">
      <c r="A17" s="18" t="s">
        <v>49</v>
      </c>
      <c r="B17" s="18"/>
      <c r="C17" s="23">
        <f>250</f>
        <v>250</v>
      </c>
      <c r="D17" s="23">
        <v>34</v>
      </c>
      <c r="E17" s="23">
        <f>+D17*C17</f>
        <v>8500</v>
      </c>
    </row>
    <row r="18" spans="1:6" ht="16" x14ac:dyDescent="0.2">
      <c r="A18" s="18" t="s">
        <v>51</v>
      </c>
      <c r="B18" s="18"/>
      <c r="C18" s="27">
        <f>5848/4.33</f>
        <v>1350.5773672055427</v>
      </c>
      <c r="D18" s="27">
        <v>34</v>
      </c>
      <c r="E18" s="27">
        <f>+D18*C18</f>
        <v>45919.630484988455</v>
      </c>
    </row>
    <row r="19" spans="1:6" ht="16" x14ac:dyDescent="0.2">
      <c r="A19" s="18"/>
      <c r="B19" s="18"/>
      <c r="C19" s="18"/>
      <c r="D19" s="25"/>
      <c r="E19" s="26"/>
      <c r="F19" s="2"/>
    </row>
    <row r="20" spans="1:6" ht="16" x14ac:dyDescent="0.2">
      <c r="A20" s="18"/>
      <c r="B20" s="18"/>
      <c r="C20" s="18"/>
      <c r="D20" s="25"/>
      <c r="E20" s="25"/>
      <c r="F20" s="2"/>
    </row>
  </sheetData>
  <phoneticPr fontId="8" type="noConversion"/>
  <printOptions gridLines="1"/>
  <pageMargins left="0.75000000000000011" right="0.75000000000000011" top="1" bottom="1" header="0.5" footer="0.5"/>
  <pageSetup paperSize="9" orientation="landscape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40"/>
  <sheetViews>
    <sheetView topLeftCell="B25" workbookViewId="0">
      <selection activeCell="P32" sqref="P32"/>
    </sheetView>
  </sheetViews>
  <sheetFormatPr baseColWidth="10" defaultRowHeight="13" x14ac:dyDescent="0.15"/>
  <cols>
    <col min="1" max="1" width="35" bestFit="1" customWidth="1"/>
    <col min="4" max="4" width="10.1640625" bestFit="1" customWidth="1"/>
  </cols>
  <sheetData>
    <row r="1" spans="1:14" ht="18" x14ac:dyDescent="0.2">
      <c r="A1" s="17" t="s">
        <v>0</v>
      </c>
      <c r="F1" s="31" t="s">
        <v>106</v>
      </c>
    </row>
    <row r="2" spans="1:14" ht="18" x14ac:dyDescent="0.2">
      <c r="A2" s="17" t="s">
        <v>1</v>
      </c>
      <c r="F2" s="18" t="s">
        <v>111</v>
      </c>
    </row>
    <row r="3" spans="1:14" ht="16" x14ac:dyDescent="0.2">
      <c r="A3" s="5" t="s">
        <v>38</v>
      </c>
      <c r="F3" s="1"/>
    </row>
    <row r="4" spans="1:14" ht="16" x14ac:dyDescent="0.2">
      <c r="A4" s="33" t="s">
        <v>18</v>
      </c>
    </row>
    <row r="5" spans="1:14" x14ac:dyDescent="0.15">
      <c r="C5" s="2"/>
      <c r="D5" s="2"/>
    </row>
    <row r="6" spans="1:14" ht="16" x14ac:dyDescent="0.2">
      <c r="B6" s="30" t="s">
        <v>46</v>
      </c>
      <c r="C6" s="30" t="s">
        <v>50</v>
      </c>
      <c r="D6" s="30" t="s">
        <v>47</v>
      </c>
      <c r="E6" s="4"/>
    </row>
    <row r="7" spans="1:14" ht="16" x14ac:dyDescent="0.2">
      <c r="A7" s="18" t="s">
        <v>40</v>
      </c>
      <c r="B7" s="26">
        <v>400</v>
      </c>
      <c r="C7" s="26">
        <v>12</v>
      </c>
      <c r="D7" s="26">
        <f t="shared" ref="D7:D12" si="0">+C7*B7</f>
        <v>4800</v>
      </c>
      <c r="E7" s="26"/>
      <c r="F7" s="18"/>
      <c r="G7" s="18"/>
      <c r="H7" s="18"/>
      <c r="I7" s="18"/>
      <c r="J7" s="18"/>
      <c r="K7" s="18"/>
      <c r="L7" s="18"/>
      <c r="M7" s="18"/>
      <c r="N7" s="18"/>
    </row>
    <row r="8" spans="1:14" ht="16" x14ac:dyDescent="0.2">
      <c r="A8" s="18" t="s">
        <v>41</v>
      </c>
      <c r="B8" s="26">
        <v>300</v>
      </c>
      <c r="C8" s="26">
        <v>12</v>
      </c>
      <c r="D8" s="26">
        <f t="shared" si="0"/>
        <v>3600</v>
      </c>
      <c r="E8" s="26"/>
      <c r="F8" s="18"/>
      <c r="G8" s="18"/>
      <c r="H8" s="18"/>
      <c r="I8" s="18"/>
      <c r="J8" s="18"/>
      <c r="K8" s="18"/>
      <c r="L8" s="18"/>
      <c r="M8" s="18"/>
      <c r="N8" s="18"/>
    </row>
    <row r="9" spans="1:14" ht="16" x14ac:dyDescent="0.2">
      <c r="A9" s="18" t="s">
        <v>42</v>
      </c>
      <c r="B9" s="26">
        <v>300</v>
      </c>
      <c r="C9" s="26">
        <v>12</v>
      </c>
      <c r="D9" s="26">
        <f t="shared" si="0"/>
        <v>3600</v>
      </c>
      <c r="E9" s="26"/>
      <c r="F9" s="18"/>
      <c r="G9" s="18"/>
      <c r="H9" s="18"/>
      <c r="I9" s="18"/>
      <c r="J9" s="18"/>
      <c r="K9" s="18"/>
      <c r="L9" s="18"/>
      <c r="M9" s="18"/>
      <c r="N9" s="18"/>
    </row>
    <row r="10" spans="1:14" ht="16" x14ac:dyDescent="0.2">
      <c r="A10" s="18" t="s">
        <v>43</v>
      </c>
      <c r="B10" s="26">
        <v>400</v>
      </c>
      <c r="C10" s="26">
        <v>12</v>
      </c>
      <c r="D10" s="26">
        <f t="shared" si="0"/>
        <v>4800</v>
      </c>
      <c r="E10" s="26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6" x14ac:dyDescent="0.2">
      <c r="A11" s="18" t="s">
        <v>44</v>
      </c>
      <c r="B11" s="26">
        <v>300</v>
      </c>
      <c r="C11" s="26">
        <v>12</v>
      </c>
      <c r="D11" s="26">
        <f t="shared" si="0"/>
        <v>3600</v>
      </c>
      <c r="E11" s="26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6" x14ac:dyDescent="0.2">
      <c r="A12" s="18" t="s">
        <v>45</v>
      </c>
      <c r="B12" s="26">
        <v>300</v>
      </c>
      <c r="C12" s="26">
        <v>12</v>
      </c>
      <c r="D12" s="26">
        <f t="shared" si="0"/>
        <v>3600</v>
      </c>
      <c r="E12" s="26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16" x14ac:dyDescent="0.2">
      <c r="A13" s="18"/>
      <c r="B13" s="29">
        <f>SUM(B7:B12)</f>
        <v>2000</v>
      </c>
      <c r="C13" s="29"/>
      <c r="D13" s="29">
        <f>SUM(D7:D12)</f>
        <v>24000</v>
      </c>
      <c r="E13" s="26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6" x14ac:dyDescent="0.2">
      <c r="A14" s="18"/>
      <c r="B14" s="26"/>
      <c r="C14" s="26"/>
      <c r="D14" s="26"/>
      <c r="E14" s="26"/>
      <c r="F14" s="18"/>
      <c r="G14" s="18"/>
      <c r="H14" s="18"/>
      <c r="I14" s="18"/>
      <c r="J14" s="18"/>
      <c r="K14" s="18"/>
      <c r="L14" s="18"/>
      <c r="M14" s="18"/>
      <c r="N14" s="18"/>
    </row>
    <row r="15" spans="1:14" ht="16" x14ac:dyDescent="0.2">
      <c r="A15" s="18"/>
      <c r="B15" s="41" t="s">
        <v>99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</row>
    <row r="16" spans="1:14" ht="16" x14ac:dyDescent="0.2">
      <c r="A16" s="18"/>
      <c r="B16" s="15" t="s">
        <v>69</v>
      </c>
      <c r="C16" s="15" t="s">
        <v>70</v>
      </c>
      <c r="D16" s="15" t="s">
        <v>71</v>
      </c>
      <c r="E16" s="15" t="s">
        <v>72</v>
      </c>
      <c r="F16" s="15" t="s">
        <v>73</v>
      </c>
      <c r="G16" s="15" t="s">
        <v>74</v>
      </c>
      <c r="H16" s="15" t="s">
        <v>75</v>
      </c>
      <c r="I16" s="15" t="s">
        <v>76</v>
      </c>
      <c r="J16" s="15" t="s">
        <v>77</v>
      </c>
      <c r="K16" s="15" t="s">
        <v>78</v>
      </c>
      <c r="L16" s="15" t="s">
        <v>79</v>
      </c>
      <c r="M16" s="15" t="s">
        <v>80</v>
      </c>
      <c r="N16" s="16" t="s">
        <v>2</v>
      </c>
    </row>
    <row r="17" spans="1:14" ht="16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ht="16" x14ac:dyDescent="0.2">
      <c r="A18" s="18" t="s">
        <v>40</v>
      </c>
      <c r="B18" s="26">
        <f>0</f>
        <v>0</v>
      </c>
      <c r="C18" s="26">
        <v>0</v>
      </c>
      <c r="D18" s="26">
        <v>0</v>
      </c>
      <c r="E18" s="26">
        <v>0</v>
      </c>
      <c r="F18" s="26">
        <f t="shared" ref="F18:M23" si="1">$B$7</f>
        <v>400</v>
      </c>
      <c r="G18" s="26">
        <f t="shared" si="1"/>
        <v>400</v>
      </c>
      <c r="H18" s="26">
        <f t="shared" si="1"/>
        <v>400</v>
      </c>
      <c r="I18" s="26">
        <f t="shared" si="1"/>
        <v>400</v>
      </c>
      <c r="J18" s="26">
        <f t="shared" si="1"/>
        <v>400</v>
      </c>
      <c r="K18" s="26">
        <f t="shared" si="1"/>
        <v>400</v>
      </c>
      <c r="L18" s="26">
        <f t="shared" si="1"/>
        <v>400</v>
      </c>
      <c r="M18" s="26">
        <f t="shared" si="1"/>
        <v>400</v>
      </c>
      <c r="N18" s="26">
        <f>SUM(B18:M18)</f>
        <v>3200</v>
      </c>
    </row>
    <row r="19" spans="1:14" ht="16" x14ac:dyDescent="0.2">
      <c r="A19" s="18" t="s">
        <v>41</v>
      </c>
      <c r="B19" s="26">
        <f>0</f>
        <v>0</v>
      </c>
      <c r="C19" s="26">
        <v>0</v>
      </c>
      <c r="D19" s="26">
        <v>0</v>
      </c>
      <c r="E19" s="26">
        <v>0</v>
      </c>
      <c r="F19" s="26">
        <f>$B$8</f>
        <v>300</v>
      </c>
      <c r="G19" s="26">
        <f t="shared" ref="G19:M19" si="2">$B$8</f>
        <v>300</v>
      </c>
      <c r="H19" s="26">
        <f t="shared" si="2"/>
        <v>300</v>
      </c>
      <c r="I19" s="26">
        <f t="shared" si="2"/>
        <v>300</v>
      </c>
      <c r="J19" s="26">
        <f t="shared" si="2"/>
        <v>300</v>
      </c>
      <c r="K19" s="26">
        <f t="shared" si="2"/>
        <v>300</v>
      </c>
      <c r="L19" s="26">
        <f t="shared" si="2"/>
        <v>300</v>
      </c>
      <c r="M19" s="26">
        <f t="shared" si="2"/>
        <v>300</v>
      </c>
      <c r="N19" s="26">
        <f>SUM(B19:M19)</f>
        <v>2400</v>
      </c>
    </row>
    <row r="20" spans="1:14" ht="16" x14ac:dyDescent="0.2">
      <c r="A20" s="18" t="s">
        <v>42</v>
      </c>
      <c r="B20" s="26">
        <f>0</f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f>$B$9</f>
        <v>300</v>
      </c>
      <c r="I20" s="26">
        <f t="shared" ref="I20:M20" si="3">$B$9</f>
        <v>300</v>
      </c>
      <c r="J20" s="26">
        <f t="shared" si="3"/>
        <v>300</v>
      </c>
      <c r="K20" s="26">
        <f t="shared" si="3"/>
        <v>300</v>
      </c>
      <c r="L20" s="26">
        <f t="shared" si="3"/>
        <v>300</v>
      </c>
      <c r="M20" s="26">
        <f t="shared" si="3"/>
        <v>300</v>
      </c>
      <c r="N20" s="26">
        <f t="shared" ref="N20:N23" si="4">SUM(B20:M20)</f>
        <v>1800</v>
      </c>
    </row>
    <row r="21" spans="1:14" ht="16" x14ac:dyDescent="0.2">
      <c r="A21" s="18" t="s">
        <v>43</v>
      </c>
      <c r="B21" s="26">
        <f>0</f>
        <v>0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f>$B$10</f>
        <v>400</v>
      </c>
      <c r="J21" s="26">
        <f t="shared" ref="J21:M21" si="5">$B$10</f>
        <v>400</v>
      </c>
      <c r="K21" s="26">
        <f t="shared" si="5"/>
        <v>400</v>
      </c>
      <c r="L21" s="26">
        <f t="shared" si="5"/>
        <v>400</v>
      </c>
      <c r="M21" s="26">
        <f t="shared" si="5"/>
        <v>400</v>
      </c>
      <c r="N21" s="26">
        <f t="shared" si="4"/>
        <v>2000</v>
      </c>
    </row>
    <row r="22" spans="1:14" ht="16" x14ac:dyDescent="0.2">
      <c r="A22" s="18" t="s">
        <v>44</v>
      </c>
      <c r="B22" s="26">
        <f>0</f>
        <v>0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f>$B$11</f>
        <v>300</v>
      </c>
      <c r="K22" s="26">
        <f t="shared" ref="K22:M22" si="6">$B$11</f>
        <v>300</v>
      </c>
      <c r="L22" s="26">
        <f t="shared" si="6"/>
        <v>300</v>
      </c>
      <c r="M22" s="26">
        <f t="shared" si="6"/>
        <v>300</v>
      </c>
      <c r="N22" s="26">
        <f t="shared" si="4"/>
        <v>1200</v>
      </c>
    </row>
    <row r="23" spans="1:14" ht="16" x14ac:dyDescent="0.2">
      <c r="A23" s="18" t="s">
        <v>45</v>
      </c>
      <c r="B23" s="26">
        <f>0</f>
        <v>0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f>$B$12</f>
        <v>300</v>
      </c>
      <c r="L23" s="26">
        <f t="shared" ref="L23:M23" si="7">$B$12</f>
        <v>300</v>
      </c>
      <c r="M23" s="26">
        <f t="shared" si="7"/>
        <v>300</v>
      </c>
      <c r="N23" s="26">
        <f t="shared" si="4"/>
        <v>900</v>
      </c>
    </row>
    <row r="24" spans="1:14" ht="16" x14ac:dyDescent="0.2">
      <c r="A24" s="18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7" thickBot="1" x14ac:dyDescent="0.25">
      <c r="A25" s="18"/>
      <c r="B25" s="28">
        <f>SUM(B18:B24)</f>
        <v>0</v>
      </c>
      <c r="C25" s="28">
        <f t="shared" ref="C25:N25" si="8">SUM(C18:C24)</f>
        <v>0</v>
      </c>
      <c r="D25" s="28">
        <f t="shared" si="8"/>
        <v>0</v>
      </c>
      <c r="E25" s="28">
        <f t="shared" si="8"/>
        <v>0</v>
      </c>
      <c r="F25" s="28">
        <f t="shared" si="8"/>
        <v>700</v>
      </c>
      <c r="G25" s="28">
        <f t="shared" si="8"/>
        <v>700</v>
      </c>
      <c r="H25" s="28">
        <f t="shared" si="8"/>
        <v>1000</v>
      </c>
      <c r="I25" s="28">
        <f t="shared" si="8"/>
        <v>1400</v>
      </c>
      <c r="J25" s="28">
        <f t="shared" si="8"/>
        <v>1700</v>
      </c>
      <c r="K25" s="28">
        <f t="shared" si="8"/>
        <v>2000</v>
      </c>
      <c r="L25" s="28">
        <f t="shared" si="8"/>
        <v>2000</v>
      </c>
      <c r="M25" s="28">
        <f t="shared" si="8"/>
        <v>2000</v>
      </c>
      <c r="N25" s="28">
        <f t="shared" si="8"/>
        <v>11500</v>
      </c>
    </row>
    <row r="26" spans="1:14" ht="17" thickTop="1" x14ac:dyDescent="0.2">
      <c r="A26" s="18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6" x14ac:dyDescent="0.2">
      <c r="A27" s="18"/>
      <c r="B27" s="41" t="s">
        <v>100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</row>
    <row r="28" spans="1:14" ht="16" x14ac:dyDescent="0.2">
      <c r="A28" s="18"/>
      <c r="B28" s="15" t="s">
        <v>69</v>
      </c>
      <c r="C28" s="15" t="s">
        <v>70</v>
      </c>
      <c r="D28" s="15" t="s">
        <v>71</v>
      </c>
      <c r="E28" s="15" t="s">
        <v>72</v>
      </c>
      <c r="F28" s="15" t="s">
        <v>73</v>
      </c>
      <c r="G28" s="15" t="s">
        <v>74</v>
      </c>
      <c r="H28" s="15" t="s">
        <v>75</v>
      </c>
      <c r="I28" s="15" t="s">
        <v>76</v>
      </c>
      <c r="J28" s="15" t="s">
        <v>77</v>
      </c>
      <c r="K28" s="15" t="s">
        <v>78</v>
      </c>
      <c r="L28" s="15" t="s">
        <v>79</v>
      </c>
      <c r="M28" s="15" t="s">
        <v>80</v>
      </c>
      <c r="N28" s="16" t="s">
        <v>2</v>
      </c>
    </row>
    <row r="29" spans="1:14" ht="16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ht="16" x14ac:dyDescent="0.2">
      <c r="A30" s="18" t="s">
        <v>40</v>
      </c>
      <c r="B30" s="26">
        <f>$B$7</f>
        <v>400</v>
      </c>
      <c r="C30" s="26">
        <f t="shared" ref="C30:E30" si="9">$B$7</f>
        <v>400</v>
      </c>
      <c r="D30" s="26">
        <f t="shared" si="9"/>
        <v>400</v>
      </c>
      <c r="E30" s="26">
        <f t="shared" si="9"/>
        <v>400</v>
      </c>
      <c r="F30" s="26">
        <f t="shared" ref="F30:M35" si="10">$B$7</f>
        <v>400</v>
      </c>
      <c r="G30" s="26">
        <f t="shared" si="10"/>
        <v>400</v>
      </c>
      <c r="H30" s="26">
        <f t="shared" si="10"/>
        <v>400</v>
      </c>
      <c r="I30" s="26">
        <f t="shared" si="10"/>
        <v>400</v>
      </c>
      <c r="J30" s="26">
        <f t="shared" si="10"/>
        <v>400</v>
      </c>
      <c r="K30" s="26">
        <f t="shared" si="10"/>
        <v>400</v>
      </c>
      <c r="L30" s="26">
        <f t="shared" si="10"/>
        <v>400</v>
      </c>
      <c r="M30" s="26">
        <f t="shared" si="10"/>
        <v>400</v>
      </c>
      <c r="N30" s="26">
        <f>SUM(B30:M30)</f>
        <v>4800</v>
      </c>
    </row>
    <row r="31" spans="1:14" ht="16" x14ac:dyDescent="0.2">
      <c r="A31" s="18" t="s">
        <v>41</v>
      </c>
      <c r="B31" s="26">
        <f>$B$8</f>
        <v>300</v>
      </c>
      <c r="C31" s="26">
        <f t="shared" ref="C31:M31" si="11">$B$8</f>
        <v>300</v>
      </c>
      <c r="D31" s="26">
        <f t="shared" si="11"/>
        <v>300</v>
      </c>
      <c r="E31" s="26">
        <f t="shared" si="11"/>
        <v>300</v>
      </c>
      <c r="F31" s="26">
        <f t="shared" si="11"/>
        <v>300</v>
      </c>
      <c r="G31" s="26">
        <f t="shared" si="11"/>
        <v>300</v>
      </c>
      <c r="H31" s="26">
        <f t="shared" si="11"/>
        <v>300</v>
      </c>
      <c r="I31" s="26">
        <f t="shared" si="11"/>
        <v>300</v>
      </c>
      <c r="J31" s="26">
        <f t="shared" si="11"/>
        <v>300</v>
      </c>
      <c r="K31" s="26">
        <f t="shared" si="11"/>
        <v>300</v>
      </c>
      <c r="L31" s="26">
        <f t="shared" si="11"/>
        <v>300</v>
      </c>
      <c r="M31" s="26">
        <f t="shared" si="11"/>
        <v>300</v>
      </c>
      <c r="N31" s="26">
        <f>SUM(B31:M31)</f>
        <v>3600</v>
      </c>
    </row>
    <row r="32" spans="1:14" ht="16" x14ac:dyDescent="0.2">
      <c r="A32" s="18" t="s">
        <v>42</v>
      </c>
      <c r="B32" s="26">
        <f>$B$9</f>
        <v>300</v>
      </c>
      <c r="C32" s="26">
        <f t="shared" ref="C32:M32" si="12">$B$9</f>
        <v>300</v>
      </c>
      <c r="D32" s="26">
        <f t="shared" si="12"/>
        <v>300</v>
      </c>
      <c r="E32" s="26">
        <f t="shared" si="12"/>
        <v>300</v>
      </c>
      <c r="F32" s="26">
        <f t="shared" si="12"/>
        <v>300</v>
      </c>
      <c r="G32" s="26">
        <f t="shared" si="12"/>
        <v>300</v>
      </c>
      <c r="H32" s="26">
        <f t="shared" si="12"/>
        <v>300</v>
      </c>
      <c r="I32" s="26">
        <f t="shared" si="12"/>
        <v>300</v>
      </c>
      <c r="J32" s="26">
        <f t="shared" si="12"/>
        <v>300</v>
      </c>
      <c r="K32" s="26">
        <f t="shared" si="12"/>
        <v>300</v>
      </c>
      <c r="L32" s="26">
        <f t="shared" si="12"/>
        <v>300</v>
      </c>
      <c r="M32" s="26">
        <f t="shared" si="12"/>
        <v>300</v>
      </c>
      <c r="N32" s="26">
        <f t="shared" ref="N32:N35" si="13">SUM(B32:M32)</f>
        <v>3600</v>
      </c>
    </row>
    <row r="33" spans="1:14" ht="16" x14ac:dyDescent="0.2">
      <c r="A33" s="18" t="s">
        <v>43</v>
      </c>
      <c r="B33" s="26">
        <f>$B$10</f>
        <v>400</v>
      </c>
      <c r="C33" s="26">
        <f t="shared" ref="C33:M33" si="14">$B$10</f>
        <v>400</v>
      </c>
      <c r="D33" s="26">
        <f t="shared" si="14"/>
        <v>400</v>
      </c>
      <c r="E33" s="26">
        <f t="shared" si="14"/>
        <v>400</v>
      </c>
      <c r="F33" s="26">
        <f t="shared" si="14"/>
        <v>400</v>
      </c>
      <c r="G33" s="26">
        <f t="shared" si="14"/>
        <v>400</v>
      </c>
      <c r="H33" s="26">
        <f t="shared" si="14"/>
        <v>400</v>
      </c>
      <c r="I33" s="26">
        <f t="shared" si="14"/>
        <v>400</v>
      </c>
      <c r="J33" s="26">
        <f t="shared" si="14"/>
        <v>400</v>
      </c>
      <c r="K33" s="26">
        <f t="shared" si="14"/>
        <v>400</v>
      </c>
      <c r="L33" s="26">
        <f t="shared" si="14"/>
        <v>400</v>
      </c>
      <c r="M33" s="26">
        <f t="shared" si="14"/>
        <v>400</v>
      </c>
      <c r="N33" s="26">
        <f t="shared" si="13"/>
        <v>4800</v>
      </c>
    </row>
    <row r="34" spans="1:14" ht="16" x14ac:dyDescent="0.2">
      <c r="A34" s="18" t="s">
        <v>44</v>
      </c>
      <c r="B34" s="26">
        <f>$B$11</f>
        <v>300</v>
      </c>
      <c r="C34" s="26">
        <f t="shared" ref="C34:M34" si="15">$B$11</f>
        <v>300</v>
      </c>
      <c r="D34" s="26">
        <f t="shared" si="15"/>
        <v>300</v>
      </c>
      <c r="E34" s="26">
        <f t="shared" si="15"/>
        <v>300</v>
      </c>
      <c r="F34" s="26">
        <f t="shared" si="15"/>
        <v>300</v>
      </c>
      <c r="G34" s="26">
        <f t="shared" si="15"/>
        <v>300</v>
      </c>
      <c r="H34" s="26">
        <f t="shared" si="15"/>
        <v>300</v>
      </c>
      <c r="I34" s="26">
        <f t="shared" si="15"/>
        <v>300</v>
      </c>
      <c r="J34" s="26">
        <f t="shared" si="15"/>
        <v>300</v>
      </c>
      <c r="K34" s="26">
        <f t="shared" si="15"/>
        <v>300</v>
      </c>
      <c r="L34" s="26">
        <f t="shared" si="15"/>
        <v>300</v>
      </c>
      <c r="M34" s="26">
        <f t="shared" si="15"/>
        <v>300</v>
      </c>
      <c r="N34" s="26">
        <f t="shared" si="13"/>
        <v>3600</v>
      </c>
    </row>
    <row r="35" spans="1:14" ht="16" x14ac:dyDescent="0.2">
      <c r="A35" s="18" t="s">
        <v>45</v>
      </c>
      <c r="B35" s="26">
        <f>$B$12</f>
        <v>300</v>
      </c>
      <c r="C35" s="26">
        <f t="shared" ref="C35:M35" si="16">$B$12</f>
        <v>300</v>
      </c>
      <c r="D35" s="26">
        <f t="shared" si="16"/>
        <v>300</v>
      </c>
      <c r="E35" s="26">
        <f t="shared" si="16"/>
        <v>300</v>
      </c>
      <c r="F35" s="26">
        <f t="shared" si="16"/>
        <v>300</v>
      </c>
      <c r="G35" s="26">
        <f t="shared" si="16"/>
        <v>300</v>
      </c>
      <c r="H35" s="26">
        <f t="shared" si="16"/>
        <v>300</v>
      </c>
      <c r="I35" s="26">
        <f t="shared" si="16"/>
        <v>300</v>
      </c>
      <c r="J35" s="26">
        <f t="shared" si="16"/>
        <v>300</v>
      </c>
      <c r="K35" s="26">
        <f t="shared" si="16"/>
        <v>300</v>
      </c>
      <c r="L35" s="26">
        <f t="shared" si="16"/>
        <v>300</v>
      </c>
      <c r="M35" s="26">
        <f t="shared" si="16"/>
        <v>300</v>
      </c>
      <c r="N35" s="26">
        <f t="shared" si="13"/>
        <v>3600</v>
      </c>
    </row>
    <row r="36" spans="1:14" ht="16" x14ac:dyDescent="0.2">
      <c r="A36" s="18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17" thickBot="1" x14ac:dyDescent="0.25">
      <c r="A37" s="18"/>
      <c r="B37" s="28">
        <f>SUM(B30:B36)</f>
        <v>2000</v>
      </c>
      <c r="C37" s="28">
        <f t="shared" ref="C37" si="17">SUM(C30:C36)</f>
        <v>2000</v>
      </c>
      <c r="D37" s="28">
        <f t="shared" ref="D37" si="18">SUM(D30:D36)</f>
        <v>2000</v>
      </c>
      <c r="E37" s="28">
        <f t="shared" ref="E37" si="19">SUM(E30:E36)</f>
        <v>2000</v>
      </c>
      <c r="F37" s="28">
        <f t="shared" ref="F37" si="20">SUM(F30:F36)</f>
        <v>2000</v>
      </c>
      <c r="G37" s="28">
        <f t="shared" ref="G37" si="21">SUM(G30:G36)</f>
        <v>2000</v>
      </c>
      <c r="H37" s="28">
        <f t="shared" ref="H37" si="22">SUM(H30:H36)</f>
        <v>2000</v>
      </c>
      <c r="I37" s="28">
        <f t="shared" ref="I37" si="23">SUM(I30:I36)</f>
        <v>2000</v>
      </c>
      <c r="J37" s="28">
        <f t="shared" ref="J37" si="24">SUM(J30:J36)</f>
        <v>2000</v>
      </c>
      <c r="K37" s="28">
        <f t="shared" ref="K37" si="25">SUM(K30:K36)</f>
        <v>2000</v>
      </c>
      <c r="L37" s="28">
        <f t="shared" ref="L37" si="26">SUM(L30:L36)</f>
        <v>2000</v>
      </c>
      <c r="M37" s="28">
        <f t="shared" ref="M37" si="27">SUM(M30:M36)</f>
        <v>2000</v>
      </c>
      <c r="N37" s="28">
        <f t="shared" ref="N37" si="28">SUM(N30:N36)</f>
        <v>24000</v>
      </c>
    </row>
    <row r="38" spans="1:14" ht="17" thickTop="1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ht="16" x14ac:dyDescent="0.2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ht="16" x14ac:dyDescent="0.2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</sheetData>
  <mergeCells count="2">
    <mergeCell ref="B15:N15"/>
    <mergeCell ref="B27:N27"/>
  </mergeCells>
  <phoneticPr fontId="8" type="noConversion"/>
  <printOptions gridLines="1"/>
  <pageMargins left="0.70000000000000007" right="0.70000000000000007" top="0.75000000000000011" bottom="0.75000000000000011" header="0.30000000000000004" footer="0.30000000000000004"/>
  <pageSetup paperSize="9" scale="70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3:G20"/>
  <sheetViews>
    <sheetView topLeftCell="A2" workbookViewId="0">
      <selection activeCell="C20" sqref="C20"/>
    </sheetView>
  </sheetViews>
  <sheetFormatPr baseColWidth="10" defaultRowHeight="13" x14ac:dyDescent="0.15"/>
  <cols>
    <col min="1" max="1" width="20.1640625" bestFit="1" customWidth="1"/>
    <col min="4" max="4" width="11.33203125" bestFit="1" customWidth="1"/>
    <col min="5" max="5" width="12.83203125" bestFit="1" customWidth="1"/>
    <col min="6" max="6" width="12.5" bestFit="1" customWidth="1"/>
    <col min="7" max="7" width="11.33203125" bestFit="1" customWidth="1"/>
  </cols>
  <sheetData>
    <row r="3" spans="1:7" ht="18" x14ac:dyDescent="0.2">
      <c r="A3" s="17"/>
    </row>
    <row r="4" spans="1:7" ht="16" x14ac:dyDescent="0.2">
      <c r="A4" s="5" t="s">
        <v>112</v>
      </c>
      <c r="B4" s="1"/>
      <c r="C4" s="1"/>
      <c r="D4" s="3"/>
      <c r="E4" s="3"/>
      <c r="F4" s="3"/>
    </row>
    <row r="5" spans="1:7" ht="16" x14ac:dyDescent="0.2">
      <c r="A5" s="1"/>
      <c r="B5" s="1"/>
      <c r="C5" s="1"/>
      <c r="D5" s="34" t="s">
        <v>56</v>
      </c>
      <c r="E5" s="34" t="s">
        <v>57</v>
      </c>
      <c r="F5" s="34" t="s">
        <v>58</v>
      </c>
      <c r="G5" s="34" t="s">
        <v>84</v>
      </c>
    </row>
    <row r="6" spans="1:7" ht="16" x14ac:dyDescent="0.2">
      <c r="A6" s="18" t="s">
        <v>55</v>
      </c>
      <c r="B6" s="18"/>
      <c r="C6" s="18"/>
      <c r="D6" s="25">
        <v>24000</v>
      </c>
      <c r="E6" s="25">
        <f>+D6*0.12</f>
        <v>2880</v>
      </c>
      <c r="F6" s="25">
        <f>+D6*0.03</f>
        <v>720</v>
      </c>
      <c r="G6" s="35">
        <f>SUM(D6:F6)</f>
        <v>27600</v>
      </c>
    </row>
    <row r="7" spans="1:7" ht="16" x14ac:dyDescent="0.2">
      <c r="A7" s="18" t="s">
        <v>53</v>
      </c>
      <c r="B7" s="18"/>
      <c r="C7" s="18"/>
      <c r="D7" s="25">
        <v>18000</v>
      </c>
      <c r="E7" s="25">
        <f>+D7*0.12</f>
        <v>2160</v>
      </c>
      <c r="F7" s="25">
        <f>+D7*0.03</f>
        <v>540</v>
      </c>
      <c r="G7" s="35">
        <f t="shared" ref="G7:G10" si="0">SUM(D7:F7)</f>
        <v>20700</v>
      </c>
    </row>
    <row r="8" spans="1:7" ht="16" x14ac:dyDescent="0.2">
      <c r="A8" s="18"/>
      <c r="B8" s="18"/>
      <c r="C8" s="18"/>
      <c r="D8" s="36">
        <f>SUM(D6:D7)</f>
        <v>42000</v>
      </c>
      <c r="E8" s="36">
        <f t="shared" ref="E8:G8" si="1">SUM(E6:E7)</f>
        <v>5040</v>
      </c>
      <c r="F8" s="36">
        <f t="shared" si="1"/>
        <v>1260</v>
      </c>
      <c r="G8" s="36">
        <f t="shared" si="1"/>
        <v>48300</v>
      </c>
    </row>
    <row r="9" spans="1:7" ht="16" x14ac:dyDescent="0.2">
      <c r="A9" s="18"/>
      <c r="B9" s="18"/>
      <c r="C9" s="18"/>
      <c r="D9" s="25"/>
      <c r="E9" s="25"/>
      <c r="F9" s="25"/>
      <c r="G9" s="35"/>
    </row>
    <row r="10" spans="1:7" ht="16" x14ac:dyDescent="0.2">
      <c r="A10" s="18" t="s">
        <v>54</v>
      </c>
      <c r="B10" s="18"/>
      <c r="C10" s="18"/>
      <c r="D10" s="25">
        <f>+C18</f>
        <v>7500</v>
      </c>
      <c r="E10" s="25" t="s">
        <v>65</v>
      </c>
      <c r="F10" s="25" t="s">
        <v>65</v>
      </c>
      <c r="G10" s="35">
        <f t="shared" si="0"/>
        <v>7500</v>
      </c>
    </row>
    <row r="11" spans="1:7" ht="17" thickBot="1" x14ac:dyDescent="0.25">
      <c r="A11" s="18"/>
      <c r="B11" s="18"/>
      <c r="C11" s="18"/>
      <c r="D11" s="37">
        <f>SUM(D8:D10)</f>
        <v>49500</v>
      </c>
      <c r="E11" s="37">
        <f t="shared" ref="E11:G11" si="2">SUM(E8:E10)</f>
        <v>5040</v>
      </c>
      <c r="F11" s="37">
        <f t="shared" si="2"/>
        <v>1260</v>
      </c>
      <c r="G11" s="37">
        <f t="shared" si="2"/>
        <v>55800</v>
      </c>
    </row>
    <row r="12" spans="1:7" ht="17" thickTop="1" x14ac:dyDescent="0.2">
      <c r="A12" s="18"/>
      <c r="B12" s="18"/>
      <c r="C12" s="18"/>
    </row>
    <row r="13" spans="1:7" ht="16" x14ac:dyDescent="0.2">
      <c r="A13" s="18" t="s">
        <v>54</v>
      </c>
      <c r="B13" s="18" t="s">
        <v>59</v>
      </c>
      <c r="C13" s="18">
        <v>5</v>
      </c>
    </row>
    <row r="14" spans="1:7" ht="16" x14ac:dyDescent="0.2">
      <c r="A14" s="18"/>
      <c r="B14" s="18" t="s">
        <v>63</v>
      </c>
      <c r="C14" s="18">
        <v>10</v>
      </c>
    </row>
    <row r="15" spans="1:7" ht="16" x14ac:dyDescent="0.2">
      <c r="A15" s="18"/>
      <c r="B15" s="18" t="s">
        <v>61</v>
      </c>
      <c r="C15" s="18">
        <v>15</v>
      </c>
    </row>
    <row r="16" spans="1:7" ht="16" x14ac:dyDescent="0.2">
      <c r="A16" s="18"/>
      <c r="B16" s="18" t="s">
        <v>62</v>
      </c>
      <c r="C16" s="18">
        <f>+C13*(C14*C15)</f>
        <v>750</v>
      </c>
    </row>
    <row r="17" spans="1:3" ht="16" x14ac:dyDescent="0.2">
      <c r="A17" s="18"/>
      <c r="B17" s="18" t="s">
        <v>60</v>
      </c>
      <c r="C17" s="18">
        <v>10</v>
      </c>
    </row>
    <row r="18" spans="1:3" ht="16" x14ac:dyDescent="0.2">
      <c r="A18" s="18"/>
      <c r="B18" s="18" t="s">
        <v>64</v>
      </c>
      <c r="C18" s="18">
        <f>+C16*C17</f>
        <v>7500</v>
      </c>
    </row>
    <row r="19" spans="1:3" ht="16" x14ac:dyDescent="0.2">
      <c r="A19" s="18"/>
      <c r="B19" s="18"/>
      <c r="C19" s="18"/>
    </row>
    <row r="20" spans="1:3" ht="16" x14ac:dyDescent="0.2">
      <c r="A20" s="18"/>
      <c r="B20" s="18"/>
      <c r="C20" s="18"/>
    </row>
  </sheetData>
  <phoneticPr fontId="8" type="noConversion"/>
  <printOptions gridLines="1"/>
  <pageMargins left="0.70000000000000007" right="0.70000000000000007" top="0.75000000000000011" bottom="0.75000000000000011" header="0.30000000000000004" footer="0.30000000000000004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opLeftCell="A16" workbookViewId="0">
      <selection activeCell="M37" sqref="M37"/>
    </sheetView>
  </sheetViews>
  <sheetFormatPr baseColWidth="10" defaultRowHeight="13" x14ac:dyDescent="0.15"/>
  <cols>
    <col min="1" max="1" width="32.1640625" bestFit="1" customWidth="1"/>
    <col min="2" max="2" width="23.83203125" bestFit="1" customWidth="1"/>
  </cols>
  <sheetData>
    <row r="1" spans="1:6" ht="18" x14ac:dyDescent="0.2">
      <c r="A1" s="17" t="s">
        <v>0</v>
      </c>
    </row>
    <row r="2" spans="1:6" ht="18" x14ac:dyDescent="0.2">
      <c r="A2" s="17" t="s">
        <v>1</v>
      </c>
    </row>
    <row r="3" spans="1:6" ht="18" x14ac:dyDescent="0.2">
      <c r="A3" s="17"/>
    </row>
    <row r="4" spans="1:6" ht="16" x14ac:dyDescent="0.2">
      <c r="A4" s="5" t="s">
        <v>113</v>
      </c>
      <c r="D4" s="18"/>
      <c r="E4" s="5" t="s">
        <v>34</v>
      </c>
      <c r="F4" s="18"/>
    </row>
    <row r="5" spans="1:6" ht="16" x14ac:dyDescent="0.2">
      <c r="D5" s="18"/>
      <c r="E5" s="18"/>
      <c r="F5" s="18"/>
    </row>
    <row r="6" spans="1:6" ht="16" x14ac:dyDescent="0.2">
      <c r="D6" s="5">
        <v>2015</v>
      </c>
      <c r="E6" s="5">
        <v>2016</v>
      </c>
      <c r="F6" s="5">
        <v>2017</v>
      </c>
    </row>
    <row r="8" spans="1:6" ht="16" x14ac:dyDescent="0.2">
      <c r="A8" s="5" t="s">
        <v>19</v>
      </c>
      <c r="B8" s="18"/>
      <c r="C8" s="18"/>
      <c r="D8" s="18"/>
      <c r="E8" s="18"/>
      <c r="F8" s="18"/>
    </row>
    <row r="9" spans="1:6" ht="16" x14ac:dyDescent="0.2">
      <c r="A9" s="18" t="s">
        <v>3</v>
      </c>
      <c r="B9" s="18"/>
      <c r="C9" s="18"/>
      <c r="D9" s="38">
        <v>25300</v>
      </c>
      <c r="E9" s="38">
        <v>24350</v>
      </c>
      <c r="F9" s="38"/>
    </row>
    <row r="10" spans="1:6" ht="16" x14ac:dyDescent="0.2">
      <c r="A10" s="18" t="s">
        <v>4</v>
      </c>
      <c r="B10" s="18"/>
      <c r="C10" s="18"/>
      <c r="D10" s="38">
        <v>35018</v>
      </c>
      <c r="E10" s="38">
        <v>29957</v>
      </c>
      <c r="F10" s="38"/>
    </row>
    <row r="11" spans="1:6" ht="16" x14ac:dyDescent="0.2">
      <c r="A11" s="18" t="s">
        <v>5</v>
      </c>
      <c r="B11" s="18"/>
      <c r="C11" s="18"/>
      <c r="D11" s="38"/>
      <c r="E11" s="38">
        <v>17</v>
      </c>
      <c r="F11" s="38"/>
    </row>
    <row r="12" spans="1:6" ht="16" x14ac:dyDescent="0.2">
      <c r="A12" s="18" t="s">
        <v>6</v>
      </c>
      <c r="B12" s="18"/>
      <c r="C12" s="18"/>
      <c r="D12" s="38"/>
      <c r="E12" s="38"/>
      <c r="F12" s="38"/>
    </row>
    <row r="13" spans="1:6" ht="16" x14ac:dyDescent="0.2">
      <c r="A13" s="18" t="s">
        <v>7</v>
      </c>
      <c r="B13" s="18"/>
      <c r="C13" s="18"/>
      <c r="D13" s="38"/>
      <c r="E13" s="38"/>
      <c r="F13" s="38"/>
    </row>
    <row r="14" spans="1:6" ht="16" x14ac:dyDescent="0.2">
      <c r="A14" s="18" t="s">
        <v>31</v>
      </c>
      <c r="B14" s="18"/>
      <c r="C14" s="18"/>
      <c r="D14" s="38">
        <v>76612</v>
      </c>
      <c r="E14" s="38">
        <v>80095</v>
      </c>
      <c r="F14" s="38"/>
    </row>
    <row r="15" spans="1:6" ht="16" x14ac:dyDescent="0.2">
      <c r="A15" s="18" t="s">
        <v>32</v>
      </c>
      <c r="B15" s="18"/>
      <c r="C15" s="18"/>
      <c r="D15" s="38"/>
      <c r="E15" s="38"/>
      <c r="F15" s="38"/>
    </row>
    <row r="16" spans="1:6" ht="16" x14ac:dyDescent="0.2">
      <c r="A16" s="18" t="s">
        <v>8</v>
      </c>
      <c r="B16" s="18"/>
      <c r="C16" s="18"/>
      <c r="D16" s="38"/>
      <c r="E16" s="38"/>
      <c r="F16" s="38"/>
    </row>
    <row r="17" spans="1:6" ht="16" x14ac:dyDescent="0.2">
      <c r="A17" s="18" t="s">
        <v>9</v>
      </c>
      <c r="B17" s="18"/>
      <c r="C17" s="18"/>
      <c r="D17" s="38"/>
      <c r="E17" s="38"/>
      <c r="F17" s="38"/>
    </row>
    <row r="18" spans="1:6" ht="16" x14ac:dyDescent="0.2">
      <c r="A18" s="18" t="s">
        <v>10</v>
      </c>
      <c r="B18" s="18"/>
      <c r="C18" s="18"/>
      <c r="D18" s="38"/>
      <c r="E18" s="38"/>
      <c r="F18" s="38"/>
    </row>
    <row r="19" spans="1:6" ht="17" thickBot="1" x14ac:dyDescent="0.25">
      <c r="A19" s="18"/>
      <c r="B19" s="18"/>
      <c r="C19" s="18"/>
      <c r="D19" s="39">
        <f>SUM(D9:D18)</f>
        <v>136930</v>
      </c>
      <c r="E19" s="39">
        <f>SUM(E9:E18)</f>
        <v>134419</v>
      </c>
      <c r="F19" s="39">
        <f>SUM(F9:F18)</f>
        <v>0</v>
      </c>
    </row>
    <row r="20" spans="1:6" ht="17" thickTop="1" x14ac:dyDescent="0.2">
      <c r="A20" s="18"/>
      <c r="B20" s="18"/>
      <c r="C20" s="18"/>
      <c r="D20" s="18"/>
      <c r="E20" s="18"/>
      <c r="F20" s="18"/>
    </row>
    <row r="21" spans="1:6" ht="16" x14ac:dyDescent="0.2">
      <c r="A21" s="5" t="s">
        <v>11</v>
      </c>
      <c r="B21" s="18"/>
      <c r="C21" s="18"/>
      <c r="D21" s="18"/>
      <c r="E21" s="18"/>
      <c r="F21" s="18"/>
    </row>
    <row r="22" spans="1:6" ht="16" x14ac:dyDescent="0.2">
      <c r="A22" s="18" t="s">
        <v>13</v>
      </c>
      <c r="B22" s="18" t="s">
        <v>12</v>
      </c>
      <c r="C22" s="18"/>
      <c r="D22" s="38"/>
      <c r="E22" s="38"/>
      <c r="F22" s="38"/>
    </row>
    <row r="23" spans="1:6" ht="16" x14ac:dyDescent="0.2">
      <c r="A23" s="18"/>
      <c r="B23" s="18" t="s">
        <v>14</v>
      </c>
      <c r="C23" s="18"/>
      <c r="D23" s="38"/>
      <c r="E23" s="38"/>
      <c r="F23" s="38"/>
    </row>
    <row r="24" spans="1:6" ht="16" x14ac:dyDescent="0.2">
      <c r="A24" s="18"/>
      <c r="B24" s="18" t="s">
        <v>15</v>
      </c>
      <c r="C24" s="18"/>
      <c r="D24" s="38"/>
      <c r="E24" s="38"/>
      <c r="F24" s="38"/>
    </row>
    <row r="25" spans="1:6" ht="16" x14ac:dyDescent="0.2">
      <c r="A25" s="18" t="s">
        <v>16</v>
      </c>
      <c r="B25" s="18"/>
      <c r="C25" s="18"/>
      <c r="D25" s="38"/>
      <c r="E25" s="38"/>
      <c r="F25" s="38"/>
    </row>
    <row r="26" spans="1:6" ht="16" x14ac:dyDescent="0.2">
      <c r="A26" s="18" t="s">
        <v>17</v>
      </c>
      <c r="B26" s="18"/>
      <c r="C26" s="18"/>
      <c r="D26" s="38"/>
      <c r="E26" s="38"/>
      <c r="F26" s="38"/>
    </row>
    <row r="27" spans="1:6" ht="16" x14ac:dyDescent="0.2">
      <c r="A27" s="18" t="s">
        <v>18</v>
      </c>
      <c r="B27" s="18"/>
      <c r="C27" s="18"/>
      <c r="D27" s="38"/>
      <c r="E27" s="38"/>
      <c r="F27" s="38"/>
    </row>
    <row r="28" spans="1:6" ht="16" x14ac:dyDescent="0.2">
      <c r="A28" s="18" t="s">
        <v>36</v>
      </c>
      <c r="B28" s="18"/>
      <c r="C28" s="18"/>
      <c r="D28" s="38">
        <v>88424</v>
      </c>
      <c r="E28" s="38">
        <v>83621</v>
      </c>
      <c r="F28" s="38"/>
    </row>
    <row r="29" spans="1:6" ht="16" x14ac:dyDescent="0.2">
      <c r="A29" s="18"/>
      <c r="B29" s="18"/>
      <c r="C29" s="18"/>
      <c r="D29" s="40">
        <f>SUM(D22:D28)</f>
        <v>88424</v>
      </c>
      <c r="E29" s="40">
        <f>SUM(E22:E28)</f>
        <v>83621</v>
      </c>
      <c r="F29" s="40">
        <f>SUM(F22:F28)</f>
        <v>0</v>
      </c>
    </row>
    <row r="30" spans="1:6" ht="16" x14ac:dyDescent="0.2">
      <c r="A30" s="18"/>
      <c r="B30" s="18"/>
      <c r="C30" s="18"/>
      <c r="D30" s="38"/>
      <c r="E30" s="38"/>
      <c r="F30" s="38"/>
    </row>
    <row r="31" spans="1:6" ht="16" x14ac:dyDescent="0.2">
      <c r="A31" s="5" t="s">
        <v>20</v>
      </c>
      <c r="B31" s="18"/>
      <c r="C31" s="18"/>
      <c r="D31" s="38"/>
      <c r="E31" s="38"/>
      <c r="F31" s="38"/>
    </row>
    <row r="32" spans="1:6" ht="16" x14ac:dyDescent="0.2">
      <c r="A32" s="18" t="s">
        <v>21</v>
      </c>
      <c r="B32" s="18"/>
      <c r="C32" s="18"/>
      <c r="D32" s="38">
        <v>7421</v>
      </c>
      <c r="E32" s="38">
        <v>9370</v>
      </c>
      <c r="F32" s="38"/>
    </row>
    <row r="33" spans="1:6" ht="16" x14ac:dyDescent="0.2">
      <c r="A33" s="18" t="s">
        <v>33</v>
      </c>
      <c r="B33" s="18"/>
      <c r="C33" s="18"/>
      <c r="D33" s="38">
        <v>10132</v>
      </c>
      <c r="E33" s="38">
        <v>12266</v>
      </c>
      <c r="F33" s="38"/>
    </row>
    <row r="34" spans="1:6" ht="16" x14ac:dyDescent="0.2">
      <c r="A34" s="18" t="s">
        <v>22</v>
      </c>
      <c r="B34" s="18"/>
      <c r="C34" s="18"/>
      <c r="D34" s="38">
        <v>1844</v>
      </c>
      <c r="E34" s="38">
        <v>2504</v>
      </c>
      <c r="F34" s="38"/>
    </row>
    <row r="35" spans="1:6" ht="16" x14ac:dyDescent="0.2">
      <c r="A35" s="18" t="s">
        <v>23</v>
      </c>
      <c r="B35" s="18"/>
      <c r="C35" s="18"/>
      <c r="D35" s="38">
        <v>1127</v>
      </c>
      <c r="E35" s="38">
        <v>2235</v>
      </c>
      <c r="F35" s="38"/>
    </row>
    <row r="36" spans="1:6" ht="16" x14ac:dyDescent="0.2">
      <c r="A36" s="18"/>
      <c r="B36" s="18"/>
      <c r="C36" s="18"/>
      <c r="D36" s="40">
        <f>SUM(D32:D35)</f>
        <v>20524</v>
      </c>
      <c r="E36" s="40">
        <f>SUM(E32:E35)</f>
        <v>26375</v>
      </c>
      <c r="F36" s="40">
        <f>SUM(F32:F35)</f>
        <v>0</v>
      </c>
    </row>
    <row r="37" spans="1:6" ht="16" x14ac:dyDescent="0.2">
      <c r="A37" s="18"/>
      <c r="B37" s="18"/>
      <c r="C37" s="18"/>
      <c r="D37" s="38"/>
      <c r="E37" s="38"/>
      <c r="F37" s="38"/>
    </row>
    <row r="38" spans="1:6" ht="16" x14ac:dyDescent="0.2">
      <c r="A38" s="5" t="s">
        <v>24</v>
      </c>
      <c r="B38" s="18"/>
      <c r="C38" s="18"/>
      <c r="D38" s="38"/>
      <c r="E38" s="38"/>
      <c r="F38" s="38"/>
    </row>
    <row r="39" spans="1:6" ht="16" x14ac:dyDescent="0.2">
      <c r="A39" s="18" t="s">
        <v>25</v>
      </c>
      <c r="B39" s="18"/>
      <c r="C39" s="18"/>
      <c r="D39" s="38">
        <v>1950</v>
      </c>
      <c r="E39" s="38">
        <v>1033</v>
      </c>
      <c r="F39" s="38"/>
    </row>
    <row r="40" spans="1:6" ht="16" x14ac:dyDescent="0.2">
      <c r="A40" s="18" t="s">
        <v>26</v>
      </c>
      <c r="B40" s="18"/>
      <c r="C40" s="18"/>
      <c r="D40" s="38">
        <v>4129</v>
      </c>
      <c r="E40" s="38">
        <v>4164</v>
      </c>
      <c r="F40" s="38"/>
    </row>
    <row r="41" spans="1:6" ht="16" x14ac:dyDescent="0.2">
      <c r="A41" s="18" t="s">
        <v>27</v>
      </c>
      <c r="B41" s="18"/>
      <c r="C41" s="18"/>
      <c r="D41" s="38">
        <v>863</v>
      </c>
      <c r="E41" s="38">
        <v>689</v>
      </c>
      <c r="F41" s="38"/>
    </row>
    <row r="42" spans="1:6" ht="16" x14ac:dyDescent="0.2">
      <c r="A42" s="18" t="s">
        <v>35</v>
      </c>
      <c r="B42" s="18"/>
      <c r="C42" s="18"/>
      <c r="D42" s="38">
        <v>6113</v>
      </c>
      <c r="E42" s="38">
        <v>4795</v>
      </c>
      <c r="F42" s="38"/>
    </row>
    <row r="43" spans="1:6" ht="16" x14ac:dyDescent="0.2">
      <c r="A43" s="18"/>
      <c r="B43" s="18"/>
      <c r="C43" s="18"/>
      <c r="D43" s="40">
        <f>SUM(D39:D42)</f>
        <v>13055</v>
      </c>
      <c r="E43" s="40">
        <f>SUM(E39:E42)</f>
        <v>10681</v>
      </c>
      <c r="F43" s="40">
        <f>SUM(F39:F41)</f>
        <v>0</v>
      </c>
    </row>
    <row r="44" spans="1:6" ht="16" x14ac:dyDescent="0.2">
      <c r="A44" s="18"/>
      <c r="B44" s="18"/>
      <c r="C44" s="18"/>
      <c r="D44" s="38"/>
      <c r="E44" s="38"/>
      <c r="F44" s="38"/>
    </row>
    <row r="45" spans="1:6" ht="17" thickBot="1" x14ac:dyDescent="0.25">
      <c r="A45" s="5" t="s">
        <v>28</v>
      </c>
      <c r="B45" s="18"/>
      <c r="C45" s="18"/>
      <c r="D45" s="39">
        <f t="shared" ref="D45:F45" si="0">+D43+D36+D29</f>
        <v>122003</v>
      </c>
      <c r="E45" s="39">
        <f t="shared" si="0"/>
        <v>120677</v>
      </c>
      <c r="F45" s="39">
        <f t="shared" si="0"/>
        <v>0</v>
      </c>
    </row>
    <row r="46" spans="1:6" ht="17" thickTop="1" x14ac:dyDescent="0.2">
      <c r="A46" s="18"/>
      <c r="B46" s="18"/>
      <c r="C46" s="18"/>
      <c r="D46" s="38"/>
      <c r="E46" s="38"/>
      <c r="F46" s="38"/>
    </row>
    <row r="47" spans="1:6" ht="16" x14ac:dyDescent="0.2">
      <c r="A47" s="18" t="s">
        <v>37</v>
      </c>
      <c r="B47" s="18"/>
      <c r="C47" s="18"/>
      <c r="D47" s="38">
        <f t="shared" ref="D47:F47" si="1">+D19-D45</f>
        <v>14927</v>
      </c>
      <c r="E47" s="38">
        <f t="shared" si="1"/>
        <v>13742</v>
      </c>
      <c r="F47" s="38">
        <f t="shared" si="1"/>
        <v>0</v>
      </c>
    </row>
    <row r="48" spans="1:6" ht="16" x14ac:dyDescent="0.2">
      <c r="A48" s="18"/>
      <c r="B48" s="18"/>
      <c r="C48" s="18"/>
      <c r="D48" s="18"/>
      <c r="E48" s="18"/>
      <c r="F48" s="18"/>
    </row>
    <row r="49" spans="1:6" ht="16" x14ac:dyDescent="0.2">
      <c r="A49" s="18"/>
      <c r="B49" s="18"/>
      <c r="C49" s="18"/>
      <c r="D49" s="18"/>
      <c r="E49" s="18"/>
      <c r="F49" s="18"/>
    </row>
    <row r="50" spans="1:6" ht="16" x14ac:dyDescent="0.2">
      <c r="A50" s="18"/>
      <c r="B50" s="18"/>
      <c r="C50" s="18"/>
      <c r="D50" s="18"/>
      <c r="E50" s="18"/>
      <c r="F50" s="18"/>
    </row>
    <row r="51" spans="1:6" ht="16" x14ac:dyDescent="0.2">
      <c r="A51" s="18"/>
      <c r="B51" s="18"/>
      <c r="C51" s="18"/>
      <c r="D51" s="18"/>
      <c r="E51" s="18"/>
      <c r="F51" s="18"/>
    </row>
    <row r="52" spans="1:6" ht="16" x14ac:dyDescent="0.2">
      <c r="A52" s="18"/>
      <c r="B52" s="18"/>
      <c r="C52" s="18"/>
      <c r="D52" s="18"/>
      <c r="E52" s="18"/>
      <c r="F52" s="18"/>
    </row>
    <row r="53" spans="1:6" ht="16" x14ac:dyDescent="0.2">
      <c r="A53" s="18"/>
      <c r="B53" s="18"/>
      <c r="C53" s="18"/>
      <c r="D53" s="18"/>
      <c r="E53" s="18"/>
      <c r="F53" s="18"/>
    </row>
    <row r="54" spans="1:6" ht="16" x14ac:dyDescent="0.2">
      <c r="A54" s="18"/>
      <c r="B54" s="18"/>
      <c r="C54" s="18"/>
      <c r="D54" s="18"/>
      <c r="E54" s="18"/>
      <c r="F54" s="18"/>
    </row>
    <row r="55" spans="1:6" ht="16" x14ac:dyDescent="0.2">
      <c r="A55" s="18"/>
      <c r="B55" s="18"/>
      <c r="C55" s="18"/>
      <c r="D55" s="18"/>
      <c r="E55" s="18"/>
      <c r="F55" s="18"/>
    </row>
    <row r="56" spans="1:6" ht="16" x14ac:dyDescent="0.2">
      <c r="A56" s="18"/>
      <c r="B56" s="18"/>
      <c r="C56" s="18"/>
      <c r="D56" s="18"/>
      <c r="E56" s="18"/>
      <c r="F56" s="18"/>
    </row>
    <row r="57" spans="1:6" ht="16" x14ac:dyDescent="0.2">
      <c r="A57" s="18"/>
      <c r="B57" s="18"/>
      <c r="C57" s="18"/>
      <c r="D57" s="18"/>
      <c r="E57" s="18"/>
      <c r="F57" s="18"/>
    </row>
    <row r="58" spans="1:6" ht="16" x14ac:dyDescent="0.2">
      <c r="A58" s="18"/>
      <c r="B58" s="18"/>
      <c r="C58" s="18"/>
      <c r="D58" s="18"/>
      <c r="E58" s="18"/>
      <c r="F58" s="18"/>
    </row>
    <row r="59" spans="1:6" ht="16" x14ac:dyDescent="0.2">
      <c r="A59" s="18"/>
      <c r="B59" s="18"/>
      <c r="C59" s="18"/>
      <c r="D59" s="18"/>
      <c r="E59" s="18"/>
      <c r="F59" s="18"/>
    </row>
    <row r="60" spans="1:6" ht="16" x14ac:dyDescent="0.2">
      <c r="A60" s="18"/>
      <c r="B60" s="18"/>
      <c r="C60" s="18"/>
      <c r="D60" s="18"/>
      <c r="E60" s="18"/>
      <c r="F60" s="18"/>
    </row>
    <row r="61" spans="1:6" ht="16" x14ac:dyDescent="0.2">
      <c r="A61" s="18"/>
      <c r="B61" s="18"/>
      <c r="C61" s="18"/>
      <c r="D61" s="18"/>
      <c r="E61" s="18"/>
      <c r="F61" s="18"/>
    </row>
    <row r="62" spans="1:6" ht="16" x14ac:dyDescent="0.2">
      <c r="A62" s="18"/>
      <c r="B62" s="18"/>
      <c r="C62" s="18"/>
      <c r="D62" s="18"/>
      <c r="E62" s="18"/>
      <c r="F62" s="18"/>
    </row>
    <row r="63" spans="1:6" ht="16" x14ac:dyDescent="0.2">
      <c r="A63" s="18"/>
      <c r="B63" s="18"/>
      <c r="C63" s="18"/>
      <c r="D63" s="18"/>
      <c r="E63" s="18"/>
      <c r="F63" s="18"/>
    </row>
    <row r="64" spans="1:6" ht="16" x14ac:dyDescent="0.2">
      <c r="A64" s="18"/>
      <c r="B64" s="18"/>
      <c r="C64" s="18"/>
      <c r="D64" s="18"/>
      <c r="E64" s="18"/>
      <c r="F64" s="18"/>
    </row>
    <row r="65" spans="1:6" ht="16" x14ac:dyDescent="0.2">
      <c r="A65" s="18"/>
      <c r="B65" s="18"/>
      <c r="C65" s="18"/>
      <c r="D65" s="18"/>
      <c r="E65" s="18"/>
      <c r="F65" s="18"/>
    </row>
    <row r="66" spans="1:6" ht="16" x14ac:dyDescent="0.2">
      <c r="A66" s="18"/>
      <c r="B66" s="18"/>
      <c r="C66" s="18"/>
      <c r="D66" s="18"/>
      <c r="E66" s="18"/>
      <c r="F66" s="18"/>
    </row>
    <row r="67" spans="1:6" ht="16" x14ac:dyDescent="0.2">
      <c r="A67" s="18"/>
      <c r="B67" s="18"/>
      <c r="C67" s="18"/>
      <c r="D67" s="18"/>
      <c r="E67" s="18"/>
      <c r="F67" s="18"/>
    </row>
    <row r="68" spans="1:6" ht="16" x14ac:dyDescent="0.2">
      <c r="A68" s="18"/>
      <c r="B68" s="18"/>
      <c r="C68" s="18"/>
      <c r="D68" s="18"/>
      <c r="E68" s="18"/>
      <c r="F68" s="18"/>
    </row>
    <row r="69" spans="1:6" ht="16" x14ac:dyDescent="0.2">
      <c r="A69" s="18"/>
      <c r="B69" s="18"/>
      <c r="C69" s="18"/>
      <c r="D69" s="18"/>
      <c r="E69" s="18"/>
      <c r="F69" s="18"/>
    </row>
    <row r="70" spans="1:6" ht="16" x14ac:dyDescent="0.2">
      <c r="A70" s="18"/>
      <c r="B70" s="18"/>
      <c r="C70" s="18"/>
      <c r="D70" s="18"/>
      <c r="E70" s="18"/>
      <c r="F70" s="18"/>
    </row>
    <row r="71" spans="1:6" ht="16" x14ac:dyDescent="0.2">
      <c r="A71" s="18"/>
      <c r="B71" s="18"/>
      <c r="C71" s="18"/>
      <c r="D71" s="18"/>
      <c r="E71" s="18"/>
      <c r="F71" s="18"/>
    </row>
    <row r="72" spans="1:6" ht="16" x14ac:dyDescent="0.2">
      <c r="A72" s="18"/>
      <c r="B72" s="18"/>
      <c r="C72" s="18"/>
      <c r="D72" s="18"/>
      <c r="E72" s="18"/>
      <c r="F72" s="18"/>
    </row>
    <row r="73" spans="1:6" ht="16" x14ac:dyDescent="0.2">
      <c r="A73" s="18"/>
      <c r="B73" s="18"/>
      <c r="C73" s="18"/>
      <c r="D73" s="18"/>
      <c r="E73" s="18"/>
      <c r="F73" s="18"/>
    </row>
    <row r="74" spans="1:6" ht="16" x14ac:dyDescent="0.2">
      <c r="A74" s="18"/>
      <c r="B74" s="18"/>
      <c r="C74" s="18"/>
      <c r="D74" s="18"/>
      <c r="E74" s="18"/>
      <c r="F74" s="18"/>
    </row>
    <row r="75" spans="1:6" ht="16" x14ac:dyDescent="0.2">
      <c r="A75" s="18"/>
      <c r="B75" s="18"/>
      <c r="C75" s="18"/>
      <c r="D75" s="18"/>
      <c r="E75" s="18"/>
      <c r="F75" s="18"/>
    </row>
    <row r="76" spans="1:6" ht="16" x14ac:dyDescent="0.2">
      <c r="A76" s="18"/>
      <c r="B76" s="18"/>
      <c r="C76" s="18"/>
      <c r="D76" s="18"/>
      <c r="E76" s="18"/>
      <c r="F76" s="18"/>
    </row>
    <row r="77" spans="1:6" ht="16" x14ac:dyDescent="0.2">
      <c r="A77" s="18"/>
      <c r="B77" s="18"/>
      <c r="C77" s="18"/>
      <c r="D77" s="18"/>
      <c r="E77" s="18"/>
      <c r="F77" s="18"/>
    </row>
    <row r="78" spans="1:6" ht="16" x14ac:dyDescent="0.2">
      <c r="A78" s="18"/>
      <c r="B78" s="18"/>
      <c r="C78" s="18"/>
      <c r="D78" s="18"/>
      <c r="E78" s="18"/>
      <c r="F78" s="18"/>
    </row>
    <row r="79" spans="1:6" ht="16" x14ac:dyDescent="0.2">
      <c r="A79" s="18"/>
      <c r="B79" s="18"/>
      <c r="C79" s="18"/>
      <c r="D79" s="18"/>
      <c r="E79" s="18"/>
      <c r="F79" s="18"/>
    </row>
    <row r="80" spans="1:6" ht="16" x14ac:dyDescent="0.2">
      <c r="A80" s="18"/>
      <c r="B80" s="18"/>
      <c r="C80" s="18"/>
      <c r="D80" s="18"/>
      <c r="E80" s="18"/>
      <c r="F80" s="18"/>
    </row>
    <row r="81" spans="1:6" ht="16" x14ac:dyDescent="0.2">
      <c r="A81" s="18"/>
      <c r="B81" s="18"/>
      <c r="C81" s="18"/>
      <c r="D81" s="18"/>
      <c r="E81" s="18"/>
      <c r="F81" s="18"/>
    </row>
    <row r="82" spans="1:6" ht="16" x14ac:dyDescent="0.2">
      <c r="A82" s="18"/>
      <c r="B82" s="18"/>
      <c r="C82" s="18"/>
      <c r="D82" s="18"/>
      <c r="E82" s="18"/>
      <c r="F82" s="18"/>
    </row>
    <row r="83" spans="1:6" ht="16" x14ac:dyDescent="0.2">
      <c r="A83" s="18"/>
      <c r="B83" s="18"/>
      <c r="C83" s="18"/>
      <c r="D83" s="18"/>
      <c r="E83" s="18"/>
      <c r="F83" s="18"/>
    </row>
    <row r="84" spans="1:6" ht="16" x14ac:dyDescent="0.2">
      <c r="A84" s="18"/>
      <c r="B84" s="18"/>
      <c r="C84" s="18"/>
      <c r="D84" s="18"/>
      <c r="E84" s="18"/>
      <c r="F84" s="18"/>
    </row>
    <row r="85" spans="1:6" ht="16" x14ac:dyDescent="0.2">
      <c r="A85" s="18"/>
      <c r="B85" s="18"/>
      <c r="C85" s="18"/>
      <c r="D85" s="18"/>
      <c r="E85" s="18"/>
      <c r="F85" s="18"/>
    </row>
    <row r="86" spans="1:6" ht="16" x14ac:dyDescent="0.2">
      <c r="A86" s="18"/>
      <c r="B86" s="18"/>
      <c r="C86" s="18"/>
      <c r="D86" s="18"/>
      <c r="E86" s="18"/>
      <c r="F86" s="18"/>
    </row>
    <row r="87" spans="1:6" ht="16" x14ac:dyDescent="0.2">
      <c r="A87" s="18"/>
      <c r="B87" s="18"/>
      <c r="C87" s="18"/>
      <c r="D87" s="18"/>
      <c r="E87" s="18"/>
      <c r="F87" s="18"/>
    </row>
    <row r="88" spans="1:6" ht="16" x14ac:dyDescent="0.2">
      <c r="A88" s="18"/>
      <c r="B88" s="18"/>
      <c r="C88" s="18"/>
      <c r="D88" s="18"/>
      <c r="E88" s="18"/>
      <c r="F88" s="18"/>
    </row>
    <row r="89" spans="1:6" ht="16" x14ac:dyDescent="0.2">
      <c r="A89" s="18"/>
      <c r="B89" s="18"/>
      <c r="C89" s="18"/>
      <c r="D89" s="18"/>
      <c r="E89" s="18"/>
      <c r="F89" s="18"/>
    </row>
    <row r="90" spans="1:6" ht="16" x14ac:dyDescent="0.2">
      <c r="A90" s="18"/>
      <c r="B90" s="18"/>
      <c r="C90" s="18"/>
      <c r="D90" s="18"/>
      <c r="E90" s="18"/>
      <c r="F90" s="18"/>
    </row>
    <row r="91" spans="1:6" ht="16" x14ac:dyDescent="0.2">
      <c r="A91" s="18"/>
      <c r="B91" s="18"/>
      <c r="C91" s="18"/>
      <c r="D91" s="18"/>
      <c r="E91" s="18"/>
      <c r="F91" s="18"/>
    </row>
    <row r="92" spans="1:6" ht="16" x14ac:dyDescent="0.2">
      <c r="A92" s="18"/>
      <c r="B92" s="18"/>
      <c r="C92" s="18"/>
      <c r="D92" s="18"/>
      <c r="E92" s="18"/>
      <c r="F92" s="18"/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Estimate for Year 1</vt:lpstr>
      <vt:lpstr>Estimate for Year 2</vt:lpstr>
      <vt:lpstr>Estimate for Year 3</vt:lpstr>
      <vt:lpstr>Accommodation income ex Low Sq</vt:lpstr>
      <vt:lpstr>Lower Square</vt:lpstr>
      <vt:lpstr>Staff costs</vt:lpstr>
      <vt:lpstr>Summary of previous years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Tainsh</dc:creator>
  <cp:lastModifiedBy>Microsoft Office User</cp:lastModifiedBy>
  <dcterms:created xsi:type="dcterms:W3CDTF">2017-09-18T10:39:37Z</dcterms:created>
  <dcterms:modified xsi:type="dcterms:W3CDTF">2017-09-25T08:47:31Z</dcterms:modified>
</cp:coreProperties>
</file>